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4dd54fdcc2a60a7/Documents/Lin Algebra Intro/"/>
    </mc:Choice>
  </mc:AlternateContent>
  <xr:revisionPtr revIDLastSave="2" documentId="8_{A7E5D74E-24B8-47D6-B16C-EFB34E190CB7}" xr6:coauthVersionLast="47" xr6:coauthVersionMax="47" xr10:uidLastSave="{3229B85F-5D7F-4CAD-A50F-20315EE4BA59}"/>
  <bookViews>
    <workbookView xWindow="-120" yWindow="-120" windowWidth="29040" windowHeight="15720" xr2:uid="{19BC8F5E-B4F0-4284-9ED8-F713296BAB60}"/>
  </bookViews>
  <sheets>
    <sheet name="Vector ops" sheetId="1" r:id="rId1"/>
    <sheet name="Matrix ops" sheetId="7" r:id="rId2"/>
    <sheet name="Determinants" sheetId="8" r:id="rId3"/>
    <sheet name="Rank" sheetId="13" r:id="rId4"/>
    <sheet name="Traces" sheetId="4" r:id="rId5"/>
    <sheet name="Vector projection" sheetId="3" r:id="rId6"/>
    <sheet name="Projection 2" sheetId="2" r:id="rId7"/>
    <sheet name="Diagonal" sheetId="9" r:id="rId8"/>
    <sheet name="Eigen" sheetId="10" r:id="rId9"/>
    <sheet name="EVD" sheetId="12" r:id="rId10"/>
    <sheet name="SVD" sheetId="11" r:id="rId11"/>
  </sheets>
  <externalReferences>
    <externalReference r:id="rId12"/>
    <externalReference r:id="rId1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6" i="13" l="1"/>
  <c r="E6" i="13"/>
  <c r="H3" i="1" a="1"/>
  <c r="H3" i="1" s="1"/>
  <c r="T2" i="11" a="1"/>
  <c r="T2" i="11" s="1"/>
  <c r="A7" i="13" a="1"/>
  <c r="T33" i="11"/>
  <c r="T11" i="10"/>
  <c r="B7" i="13"/>
  <c r="E7" i="13" a="1"/>
  <c r="F7" i="13"/>
  <c r="F6" i="13"/>
  <c r="T9" i="10"/>
  <c r="T35" i="11"/>
  <c r="T8" i="10" a="1"/>
  <c r="B6" i="13"/>
  <c r="T8" i="10" l="1"/>
  <c r="E7" i="13"/>
  <c r="A7" i="13"/>
  <c r="A9" i="12"/>
  <c r="A13" i="12" s="1" a="1"/>
  <c r="A13" i="12" s="1"/>
  <c r="D9" i="12"/>
  <c r="D13" i="12" s="1" a="1"/>
  <c r="D13" i="12" s="1"/>
  <c r="C9" i="12"/>
  <c r="C13" i="12" s="1" a="1"/>
  <c r="C13" i="12" s="1"/>
  <c r="B9" i="12"/>
  <c r="B13" i="12" s="1" a="1"/>
  <c r="B13" i="12" s="1"/>
  <c r="C8" i="11" a="1"/>
  <c r="C8" i="11" s="1"/>
  <c r="D8" i="11" a="1"/>
  <c r="D8" i="11" s="1"/>
  <c r="E8" i="11" a="1"/>
  <c r="E8" i="11" s="1"/>
  <c r="B8" i="11" a="1"/>
  <c r="B8" i="11" s="1"/>
  <c r="N15" i="11" a="1"/>
  <c r="F13" i="12"/>
  <c r="L19" i="12"/>
  <c r="N20" i="11"/>
  <c r="H13" i="11"/>
  <c r="T15" i="11"/>
  <c r="B30" i="11"/>
  <c r="V13" i="12"/>
  <c r="A18" i="12"/>
  <c r="A10" i="12"/>
  <c r="N7" i="11"/>
  <c r="L9" i="12"/>
  <c r="B37" i="11"/>
  <c r="T22" i="11"/>
  <c r="T20" i="11"/>
  <c r="H19" i="11"/>
  <c r="N13" i="11"/>
  <c r="N2" i="11" a="1"/>
  <c r="V6" i="12"/>
  <c r="N35" i="11"/>
  <c r="T7" i="11"/>
  <c r="T27" i="11"/>
  <c r="T29" i="11"/>
  <c r="F6" i="12"/>
  <c r="B20" i="11"/>
  <c r="N9" i="11" a="1"/>
  <c r="H6" i="11"/>
  <c r="F17" i="12"/>
  <c r="H26" i="11"/>
  <c r="B16" i="11" l="1" a="1"/>
  <c r="F9" i="12" a="1"/>
  <c r="F2" i="12" a="1"/>
  <c r="N2" i="11"/>
  <c r="N15" i="11"/>
  <c r="N9" i="11"/>
  <c r="B16" i="11" l="1"/>
  <c r="F9" i="12"/>
  <c r="N30" i="11" a="1"/>
  <c r="N30" i="11" s="1"/>
  <c r="F2" i="12"/>
  <c r="B23" i="11" a="1"/>
  <c r="H2" i="11" a="1"/>
  <c r="L2" i="12" a="1"/>
  <c r="H15" i="11" a="1"/>
  <c r="T10" i="11" a="1"/>
  <c r="L12" i="12" a="1"/>
  <c r="H9" i="11" a="1"/>
  <c r="T10" i="11" l="1"/>
  <c r="T32" i="11" s="1"/>
  <c r="T34" i="11" s="1"/>
  <c r="U32" i="11"/>
  <c r="U34" i="11" s="1"/>
  <c r="W32" i="11"/>
  <c r="W34" i="11" s="1"/>
  <c r="V32" i="11"/>
  <c r="V34" i="11" s="1"/>
  <c r="V28" i="11"/>
  <c r="W28" i="11"/>
  <c r="U28" i="11"/>
  <c r="H15" i="11"/>
  <c r="H2" i="11"/>
  <c r="H9" i="11"/>
  <c r="B23" i="11"/>
  <c r="T28" i="11" s="1"/>
  <c r="V19" i="11"/>
  <c r="Q26" i="11"/>
  <c r="U19" i="11"/>
  <c r="W19" i="11"/>
  <c r="P25" i="11"/>
  <c r="O24" i="11"/>
  <c r="T5" i="12"/>
  <c r="S4" i="12"/>
  <c r="R3" i="12"/>
  <c r="T15" i="12"/>
  <c r="S14" i="12"/>
  <c r="R13" i="12"/>
  <c r="G16" i="12"/>
  <c r="I16" i="12"/>
  <c r="H16" i="12"/>
  <c r="L12" i="12"/>
  <c r="Q12" i="12" s="1"/>
  <c r="L2" i="12"/>
  <c r="V9" i="12" l="1" a="1"/>
  <c r="V9" i="12" s="1"/>
  <c r="T19" i="11"/>
  <c r="H22" i="11" a="1"/>
  <c r="H22" i="11" s="1"/>
  <c r="N23" i="11"/>
  <c r="B33" i="11" s="1" a="1"/>
  <c r="B33" i="11" s="1"/>
  <c r="F16" i="12"/>
  <c r="Q2" i="12"/>
  <c r="V2" i="12" s="1" a="1"/>
  <c r="V2" i="12" s="1"/>
  <c r="B11" i="10" a="1"/>
  <c r="B11" i="10" s="1"/>
  <c r="Q7" i="10"/>
  <c r="B6" i="10" a="1"/>
  <c r="B6" i="10" s="1"/>
  <c r="E8" i="9" a="1"/>
  <c r="E8" i="9" s="1"/>
  <c r="G26" i="1" a="1"/>
  <c r="G26" i="1" s="1"/>
  <c r="E22" i="2" a="1"/>
  <c r="E22" i="2" s="1"/>
  <c r="A22" i="2" a="1"/>
  <c r="A22" i="2" s="1"/>
  <c r="P6" i="1"/>
  <c r="Y2" i="1" a="1"/>
  <c r="Y2" i="1" s="1"/>
  <c r="H7" i="1"/>
  <c r="D19" i="1" a="1"/>
  <c r="D19" i="1" s="1"/>
  <c r="D3" i="1" a="1"/>
  <c r="D3" i="1" s="1"/>
  <c r="D14" i="1" a="1"/>
  <c r="T28" i="1"/>
  <c r="R25" i="1" a="1"/>
  <c r="R25" i="1" s="1"/>
  <c r="T25" i="1" s="1" a="1"/>
  <c r="T25" i="1" s="1"/>
  <c r="D8" i="1" a="1"/>
  <c r="D8" i="1" s="1"/>
  <c r="H5" i="1"/>
  <c r="K9" i="1" a="1"/>
  <c r="H11" i="1" a="1"/>
  <c r="H11" i="1" s="1"/>
  <c r="K3" i="1" a="1"/>
  <c r="H19" i="1" a="1"/>
  <c r="H19" i="1" s="1"/>
  <c r="K19" i="1" a="1"/>
  <c r="K19" i="1" s="1"/>
  <c r="H15" i="1" a="1"/>
  <c r="H15" i="1" s="1"/>
  <c r="P3" i="1"/>
  <c r="P11" i="1" s="1" a="1"/>
  <c r="P11" i="1" s="1"/>
  <c r="P21" i="1"/>
  <c r="O21" i="1"/>
  <c r="R17" i="1" a="1"/>
  <c r="R17" i="1" s="1"/>
  <c r="D25" i="1" a="1"/>
  <c r="D25" i="1" s="1"/>
  <c r="J2" i="8" a="1"/>
  <c r="J2" i="8" s="1"/>
  <c r="G3" i="8"/>
  <c r="J9" i="8" a="1"/>
  <c r="J9" i="8" s="1"/>
  <c r="G10" i="8"/>
  <c r="J17" i="8" a="1"/>
  <c r="J17" i="8" s="1"/>
  <c r="G18" i="8"/>
  <c r="G3" i="7" a="1"/>
  <c r="G3" i="7" s="1"/>
  <c r="F8" i="7" a="1"/>
  <c r="F8" i="7" s="1"/>
  <c r="H13" i="7" a="1"/>
  <c r="H13" i="7" s="1"/>
  <c r="P2" i="7" a="1"/>
  <c r="P2" i="7" s="1"/>
  <c r="Q7" i="7" a="1"/>
  <c r="Q7" i="7" s="1"/>
  <c r="T7" i="7" a="1"/>
  <c r="T7" i="7" s="1"/>
  <c r="F14" i="4" a="1"/>
  <c r="F14" i="4" s="1"/>
  <c r="G2" i="4"/>
  <c r="C9" i="4" a="1"/>
  <c r="C9" i="4" s="1"/>
  <c r="A7" i="3" a="1"/>
  <c r="A7" i="3" s="1"/>
  <c r="A25" i="3" a="1"/>
  <c r="A25" i="3" s="1"/>
  <c r="G26" i="3" a="1"/>
  <c r="G26" i="3" s="1"/>
  <c r="J21" i="3" s="1" a="1"/>
  <c r="J21" i="3" s="1"/>
  <c r="J32" i="3" s="1" a="1"/>
  <c r="J32" i="3" s="1"/>
  <c r="A11" i="3"/>
  <c r="B11" i="3"/>
  <c r="A30" i="3" a="1"/>
  <c r="A30" i="3" s="1"/>
  <c r="C13" i="3"/>
  <c r="E15" i="3" a="1"/>
  <c r="E15" i="3" s="1"/>
  <c r="H3" i="2" a="1"/>
  <c r="H3" i="2" s="1"/>
  <c r="F3" i="2" s="1" a="1"/>
  <c r="F3" i="2" s="1"/>
  <c r="B9" i="2" a="1"/>
  <c r="B9" i="2" s="1"/>
  <c r="F9" i="2" s="1" a="1"/>
  <c r="F9" i="2" s="1"/>
  <c r="K9" i="2" s="1" a="1"/>
  <c r="K9" i="2" s="1"/>
  <c r="K2" i="2" s="1" a="1"/>
  <c r="K2" i="2" s="1"/>
  <c r="AI11" i="2"/>
  <c r="AG12" i="2"/>
  <c r="AH12" i="2"/>
  <c r="AH13" i="2" s="1"/>
  <c r="AH14" i="2" s="1"/>
  <c r="AH15" i="2" s="1"/>
  <c r="AH16" i="2" s="1"/>
  <c r="AH17" i="2" s="1"/>
  <c r="AH18" i="2" s="1"/>
  <c r="AH19" i="2" s="1"/>
  <c r="AH20" i="2" s="1"/>
  <c r="AC21" i="2" s="1"/>
  <c r="AD22" i="2" s="1"/>
  <c r="AD23" i="2" s="1"/>
  <c r="AD24" i="2" s="1"/>
  <c r="AD25" i="2" s="1"/>
  <c r="AD26" i="2" s="1"/>
  <c r="L11" i="10"/>
  <c r="H4" i="1"/>
  <c r="E29" i="2"/>
  <c r="K15" i="4"/>
  <c r="B13" i="11"/>
  <c r="I5" i="3"/>
  <c r="J14" i="8"/>
  <c r="J22" i="8"/>
  <c r="S2" i="4" a="1"/>
  <c r="G4" i="8"/>
  <c r="J33" i="3"/>
  <c r="K3" i="2"/>
  <c r="A24" i="2"/>
  <c r="T26" i="1"/>
  <c r="M17" i="10"/>
  <c r="D12" i="3"/>
  <c r="K5" i="3"/>
  <c r="L5" i="10"/>
  <c r="M5" i="3"/>
  <c r="K9" i="3"/>
  <c r="N18" i="10"/>
  <c r="R22" i="1"/>
  <c r="G23" i="3"/>
  <c r="V10" i="10"/>
  <c r="R28" i="1"/>
  <c r="S10" i="4"/>
  <c r="A31" i="3"/>
  <c r="H10" i="10"/>
  <c r="F6" i="2"/>
  <c r="I3" i="4"/>
  <c r="H19" i="10"/>
  <c r="T13" i="1"/>
  <c r="K13" i="3"/>
  <c r="H7" i="10" a="1"/>
  <c r="F10" i="4"/>
  <c r="A27" i="3"/>
  <c r="F9" i="4" a="1"/>
  <c r="V2" i="10" a="1"/>
  <c r="V22" i="1"/>
  <c r="K16" i="3"/>
  <c r="A8" i="3"/>
  <c r="I9" i="3"/>
  <c r="P4" i="7"/>
  <c r="G19" i="8"/>
  <c r="D22" i="1"/>
  <c r="S9" i="4" a="1"/>
  <c r="H16" i="1"/>
  <c r="E17" i="3"/>
  <c r="I11" i="9"/>
  <c r="C11" i="4"/>
  <c r="S3" i="4"/>
  <c r="J23" i="3"/>
  <c r="D27" i="1"/>
  <c r="O22" i="1"/>
  <c r="I26" i="2"/>
  <c r="P4" i="1"/>
  <c r="H20" i="1"/>
  <c r="T22" i="1"/>
  <c r="E9" i="3"/>
  <c r="G5" i="3"/>
  <c r="E24" i="2"/>
  <c r="G6" i="4"/>
  <c r="Q8" i="10"/>
  <c r="D11" i="1"/>
  <c r="G5" i="7"/>
  <c r="H6" i="1"/>
  <c r="K12" i="1"/>
  <c r="A12" i="3"/>
  <c r="H5" i="2"/>
  <c r="G5" i="4" a="1"/>
  <c r="T9" i="7"/>
  <c r="D13" i="3"/>
  <c r="H10" i="4"/>
  <c r="P7" i="1"/>
  <c r="H8" i="1"/>
  <c r="D6" i="1"/>
  <c r="F12" i="2"/>
  <c r="G3" i="4"/>
  <c r="Q11" i="10"/>
  <c r="I15" i="4"/>
  <c r="I2" i="4" a="1"/>
  <c r="G28" i="3"/>
  <c r="K6" i="1"/>
  <c r="H12" i="1"/>
  <c r="T29" i="1"/>
  <c r="I14" i="4" a="1"/>
  <c r="P14" i="1"/>
  <c r="Y4" i="1"/>
  <c r="B13" i="10"/>
  <c r="J3" i="8"/>
  <c r="F10" i="7"/>
  <c r="K22" i="1"/>
  <c r="R18" i="1"/>
  <c r="A16" i="3"/>
  <c r="I5" i="9"/>
  <c r="L16" i="10"/>
  <c r="K12" i="2"/>
  <c r="B13" i="2"/>
  <c r="A29" i="2"/>
  <c r="H15" i="7"/>
  <c r="G11" i="8"/>
  <c r="G27" i="1"/>
  <c r="R12" i="1"/>
  <c r="Q9" i="7"/>
  <c r="B8" i="10"/>
  <c r="F16" i="4"/>
  <c r="D17" i="1"/>
  <c r="D23" i="3"/>
  <c r="G9" i="3"/>
  <c r="E5" i="3"/>
  <c r="H12" i="10" a="1"/>
  <c r="W26" i="11" l="1"/>
  <c r="V26" i="11"/>
  <c r="U26" i="11"/>
  <c r="T26" i="11"/>
  <c r="S2" i="4"/>
  <c r="I2" i="4"/>
  <c r="I14" i="4"/>
  <c r="K14" i="4" s="1"/>
  <c r="H7" i="10"/>
  <c r="S9" i="4"/>
  <c r="G5" i="4"/>
  <c r="F9" i="4"/>
  <c r="H9" i="4" s="1"/>
  <c r="V2" i="10"/>
  <c r="L15" i="10"/>
  <c r="M8" i="10" a="1"/>
  <c r="M8" i="10" s="1"/>
  <c r="M15" i="10"/>
  <c r="H12" i="10"/>
  <c r="L8" i="10" s="1" a="1"/>
  <c r="L8" i="10" s="1"/>
  <c r="L2" i="10" a="1"/>
  <c r="L2" i="10" s="1"/>
  <c r="N15" i="10"/>
  <c r="N8" i="10" a="1"/>
  <c r="N8" i="10" s="1"/>
  <c r="I8" i="9" a="1"/>
  <c r="I8" i="9" s="1"/>
  <c r="I2" i="9" a="1"/>
  <c r="I2" i="9" s="1"/>
  <c r="AG13" i="2"/>
  <c r="AI12" i="2"/>
  <c r="R21" i="1"/>
  <c r="D14" i="1"/>
  <c r="K9" i="1"/>
  <c r="K3" i="1"/>
  <c r="T11" i="1" a="1"/>
  <c r="T11" i="1" s="1"/>
  <c r="R11" i="1"/>
  <c r="T21" i="1"/>
  <c r="V21" i="1" s="1"/>
  <c r="A15" i="3"/>
  <c r="E3" i="3" s="1" a="1"/>
  <c r="E3" i="3" s="1"/>
  <c r="I4" i="3"/>
  <c r="G8" i="3" s="1"/>
  <c r="E8" i="3"/>
  <c r="D21" i="3" a="1"/>
  <c r="D21" i="3" s="1"/>
  <c r="G21" i="3" s="1" a="1"/>
  <c r="G21" i="3" s="1"/>
  <c r="Q10" i="10" l="1"/>
  <c r="T10" i="10"/>
  <c r="V21" i="11"/>
  <c r="U21" i="11"/>
  <c r="W21" i="11"/>
  <c r="T21" i="11"/>
  <c r="A27" i="2" a="1"/>
  <c r="A27" i="2" s="1"/>
  <c r="I23" i="2" s="1" a="1"/>
  <c r="I23" i="2" s="1"/>
  <c r="AG14" i="2"/>
  <c r="AI13" i="2"/>
  <c r="M4" i="3"/>
  <c r="G3" i="3" a="1"/>
  <c r="G3" i="3" s="1"/>
  <c r="K4" i="3"/>
  <c r="I8" i="3"/>
  <c r="K8" i="3" s="1"/>
  <c r="E27" i="2" l="1" a="1"/>
  <c r="E27" i="2" s="1"/>
  <c r="AI14" i="2"/>
  <c r="AG15" i="2"/>
  <c r="K12" i="3" a="1"/>
  <c r="K12" i="3" s="1"/>
  <c r="K15" i="3" a="1"/>
  <c r="K15" i="3" s="1"/>
  <c r="C12" i="3" a="1"/>
  <c r="C12" i="3" s="1"/>
  <c r="AI15" i="2" l="1"/>
  <c r="AG16" i="2"/>
  <c r="AI16" i="2" l="1"/>
  <c r="AG17" i="2"/>
  <c r="AG18" i="2" l="1"/>
  <c r="AI17" i="2"/>
  <c r="AI18" i="2" l="1"/>
  <c r="AG19" i="2"/>
  <c r="AI19" i="2" l="1"/>
  <c r="AG20" i="2"/>
  <c r="AI20" i="2" l="1"/>
  <c r="AB21" i="2"/>
  <c r="AC22" i="2" l="1"/>
  <c r="AD21" i="2"/>
  <c r="AC23" i="2" l="1"/>
  <c r="AE22" i="2"/>
  <c r="AC24" i="2" l="1"/>
  <c r="AE23" i="2"/>
  <c r="AC25" i="2" l="1"/>
  <c r="AE24" i="2"/>
  <c r="AC26" i="2" l="1"/>
  <c r="AE26" i="2" s="1"/>
  <c r="AE2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<sst xmlns="http://schemas.openxmlformats.org/spreadsheetml/2006/main" count="237" uniqueCount="167">
  <si>
    <r>
      <t>x=(A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A)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>A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b</t>
    </r>
  </si>
  <si>
    <r>
      <t>A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Ax</t>
    </r>
  </si>
  <si>
    <t>proj = A x</t>
  </si>
  <si>
    <r>
      <t>A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b</t>
    </r>
  </si>
  <si>
    <r>
      <t>A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A</t>
    </r>
  </si>
  <si>
    <t>A</t>
  </si>
  <si>
    <t>b</t>
  </si>
  <si>
    <t>Method 3</t>
  </si>
  <si>
    <r>
      <t>r = vector perpendicular to the plane A and to proj</t>
    </r>
    <r>
      <rPr>
        <vertAlign val="subscript"/>
        <sz val="11"/>
        <color theme="1"/>
        <rFont val="Aptos Narrow"/>
        <family val="2"/>
        <scheme val="minor"/>
      </rPr>
      <t>A</t>
    </r>
    <r>
      <rPr>
        <sz val="11"/>
        <color theme="1"/>
        <rFont val="Aptos Narrow"/>
        <family val="2"/>
        <scheme val="minor"/>
      </rPr>
      <t>(b)</t>
    </r>
  </si>
  <si>
    <t xml:space="preserve">     = vector from origin to projection</t>
  </si>
  <si>
    <r>
      <t>proj</t>
    </r>
    <r>
      <rPr>
        <vertAlign val="subscript"/>
        <sz val="11"/>
        <color theme="1"/>
        <rFont val="Aptos Narrow"/>
        <family val="2"/>
        <scheme val="minor"/>
      </rPr>
      <t>A</t>
    </r>
    <r>
      <rPr>
        <sz val="11"/>
        <color theme="1"/>
        <rFont val="Aptos Narrow"/>
        <family val="2"/>
        <scheme val="minor"/>
      </rPr>
      <t>(b) = projection of vector b onto plane A</t>
    </r>
  </si>
  <si>
    <r>
      <t>A = span(a</t>
    </r>
    <r>
      <rPr>
        <vertAlign val="subscript"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>,a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 is a subspace (a plane in this case) defined by the two vectors, i.e. columns of matrix A</t>
    </r>
  </si>
  <si>
    <t>Resid starts</t>
  </si>
  <si>
    <t xml:space="preserve">Residual r = b - </t>
  </si>
  <si>
    <r>
      <t>proj</t>
    </r>
    <r>
      <rPr>
        <vertAlign val="subscript"/>
        <sz val="11"/>
        <color theme="1"/>
        <rFont val="Aptos Narrow"/>
        <family val="2"/>
        <scheme val="minor"/>
      </rPr>
      <t>A</t>
    </r>
    <r>
      <rPr>
        <sz val="11"/>
        <color theme="1"/>
        <rFont val="Aptos Narrow"/>
        <family val="2"/>
        <scheme val="minor"/>
      </rPr>
      <t xml:space="preserve">(b)=P 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</rPr>
      <t xml:space="preserve"> b</t>
    </r>
  </si>
  <si>
    <r>
      <t>P=A(A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A)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>A</t>
    </r>
    <r>
      <rPr>
        <vertAlign val="superscript"/>
        <sz val="11"/>
        <color theme="1"/>
        <rFont val="Aptos Narrow"/>
        <family val="2"/>
        <scheme val="minor"/>
      </rPr>
      <t>T</t>
    </r>
  </si>
  <si>
    <t>Z</t>
  </si>
  <si>
    <t>Y</t>
  </si>
  <si>
    <t>X</t>
  </si>
  <si>
    <t>Method 2</t>
  </si>
  <si>
    <t>Resid. End</t>
  </si>
  <si>
    <t>z</t>
  </si>
  <si>
    <t>proj</t>
  </si>
  <si>
    <t>y</t>
  </si>
  <si>
    <t>x</t>
  </si>
  <si>
    <t>Origin</t>
  </si>
  <si>
    <r>
      <t>=A(A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A)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>A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b</t>
    </r>
  </si>
  <si>
    <r>
      <t>proj</t>
    </r>
    <r>
      <rPr>
        <vertAlign val="subscript"/>
        <sz val="11"/>
        <color theme="1"/>
        <rFont val="Aptos Narrow"/>
        <family val="2"/>
        <scheme val="minor"/>
      </rPr>
      <t>A</t>
    </r>
    <r>
      <rPr>
        <sz val="11"/>
        <color theme="1"/>
        <rFont val="Aptos Narrow"/>
        <family val="2"/>
        <scheme val="minor"/>
      </rPr>
      <t xml:space="preserve">(b) = A 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</rPr>
      <t xml:space="preserve"> </t>
    </r>
  </si>
  <si>
    <r>
      <t xml:space="preserve">Test: 0 = r 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  <scheme val="minor"/>
      </rPr>
      <t xml:space="preserve"> proj</t>
    </r>
    <r>
      <rPr>
        <vertAlign val="subscript"/>
        <sz val="11"/>
        <color theme="1"/>
        <rFont val="Aptos Narrow"/>
        <family val="2"/>
        <scheme val="minor"/>
      </rPr>
      <t>W</t>
    </r>
    <r>
      <rPr>
        <sz val="11"/>
        <color theme="1"/>
        <rFont val="Aptos Narrow"/>
        <family val="2"/>
        <scheme val="minor"/>
      </rPr>
      <t>(b)</t>
    </r>
  </si>
  <si>
    <t>Method 1</t>
  </si>
  <si>
    <t>Plane</t>
  </si>
  <si>
    <r>
      <t>P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  <scheme val="minor"/>
      </rPr>
      <t>v = 2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  <scheme val="minor"/>
      </rPr>
      <t>u</t>
    </r>
  </si>
  <si>
    <t>(4,2) = 2 (2,1)</t>
  </si>
  <si>
    <r>
      <t>v</t>
    </r>
    <r>
      <rPr>
        <vertAlign val="subscript"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</rPr>
      <t xml:space="preserve"> v</t>
    </r>
    <r>
      <rPr>
        <vertAlign val="subscript"/>
        <sz val="11"/>
        <color theme="1"/>
        <rFont val="Aptos Narrow"/>
        <family val="2"/>
      </rPr>
      <t>2</t>
    </r>
    <r>
      <rPr>
        <sz val="11"/>
        <color theme="1"/>
        <rFont val="Aptos Narrow"/>
        <family val="2"/>
      </rPr>
      <t xml:space="preserve"> = 0</t>
    </r>
  </si>
  <si>
    <r>
      <rPr>
        <sz val="11"/>
        <color theme="1"/>
        <rFont val="Aptos Narrow"/>
        <family val="2"/>
        <scheme val="minor"/>
      </rPr>
      <t>v</t>
    </r>
    <r>
      <rPr>
        <vertAlign val="subscript"/>
        <sz val="11"/>
        <color theme="1"/>
        <rFont val="Aptos Narrow"/>
        <family val="2"/>
        <scheme val="minor"/>
      </rPr>
      <t>1</t>
    </r>
  </si>
  <si>
    <r>
      <t xml:space="preserve">Dot product is </t>
    </r>
    <r>
      <rPr>
        <sz val="11"/>
        <color theme="1"/>
        <rFont val="Symbol"/>
        <family val="1"/>
        <charset val="2"/>
      </rPr>
      <t>»</t>
    </r>
    <r>
      <rPr>
        <sz val="11"/>
        <color theme="1"/>
        <rFont val="Aptos Narrow"/>
        <family val="2"/>
      </rPr>
      <t xml:space="preserve"> </t>
    </r>
    <r>
      <rPr>
        <sz val="11"/>
        <color theme="1"/>
        <rFont val="Aptos Narrow"/>
        <family val="2"/>
        <scheme val="minor"/>
      </rPr>
      <t>zero</t>
    </r>
  </si>
  <si>
    <t>Check direction</t>
  </si>
  <si>
    <t>Check orthogonality</t>
  </si>
  <si>
    <r>
      <t>Dot product u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  <scheme val="minor"/>
      </rPr>
      <t>u</t>
    </r>
  </si>
  <si>
    <r>
      <t>v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</rPr>
      <t xml:space="preserve"> u</t>
    </r>
    <r>
      <rPr>
        <sz val="11"/>
        <color theme="1"/>
        <rFont val="Aptos Narrow"/>
        <family val="2"/>
        <scheme val="minor"/>
      </rPr>
      <t xml:space="preserve"> = 0</t>
    </r>
  </si>
  <si>
    <t>Check</t>
  </si>
  <si>
    <r>
      <t>Alternative v</t>
    </r>
    <r>
      <rPr>
        <vertAlign val="subscript"/>
        <sz val="11"/>
        <color theme="1"/>
        <rFont val="Aptos Narrow"/>
        <family val="2"/>
        <scheme val="minor"/>
      </rPr>
      <t>1</t>
    </r>
  </si>
  <si>
    <r>
      <rPr>
        <sz val="11"/>
        <color theme="1"/>
        <rFont val="Symbol"/>
        <family val="1"/>
        <charset val="2"/>
      </rPr>
      <t>q</t>
    </r>
    <r>
      <rPr>
        <sz val="11"/>
        <color theme="1"/>
        <rFont val="Aptos Narrow"/>
        <family val="2"/>
      </rPr>
      <t xml:space="preserve"> deg.</t>
    </r>
  </si>
  <si>
    <r>
      <t xml:space="preserve">q </t>
    </r>
    <r>
      <rPr>
        <sz val="11"/>
        <color theme="1"/>
        <rFont val="Aptos Narrow"/>
        <family val="2"/>
        <scheme val="minor"/>
      </rPr>
      <t>radians</t>
    </r>
  </si>
  <si>
    <r>
      <rPr>
        <sz val="11"/>
        <color theme="1"/>
        <rFont val="Aptos Narrow"/>
        <family val="2"/>
        <scheme val="minor"/>
      </rPr>
      <t xml:space="preserve">cos </t>
    </r>
    <r>
      <rPr>
        <sz val="11"/>
        <color theme="1"/>
        <rFont val="Symbol"/>
        <family val="1"/>
        <charset val="2"/>
      </rPr>
      <t>q</t>
    </r>
  </si>
  <si>
    <r>
      <t>Outer product u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  <scheme val="minor"/>
      </rPr>
      <t>u</t>
    </r>
    <r>
      <rPr>
        <vertAlign val="superscript"/>
        <sz val="11"/>
        <color theme="1"/>
        <rFont val="Aptos Narrow"/>
        <family val="2"/>
        <scheme val="minor"/>
      </rPr>
      <t>T</t>
    </r>
  </si>
  <si>
    <r>
      <t>(u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</rPr>
      <t>v)</t>
    </r>
  </si>
  <si>
    <t>Residual</t>
  </si>
  <si>
    <r>
      <t>v</t>
    </r>
    <r>
      <rPr>
        <vertAlign val="subscript"/>
        <sz val="11"/>
        <color theme="1"/>
        <rFont val="Aptos Narrow"/>
        <family val="2"/>
        <scheme val="minor"/>
      </rPr>
      <t>1</t>
    </r>
  </si>
  <si>
    <t>Projection matrix P</t>
  </si>
  <si>
    <t>v</t>
  </si>
  <si>
    <t>u</t>
  </si>
  <si>
    <r>
      <t>v</t>
    </r>
    <r>
      <rPr>
        <vertAlign val="subscript"/>
        <sz val="11"/>
        <color theme="1"/>
        <rFont val="Aptos Narrow"/>
        <family val="2"/>
        <scheme val="minor"/>
      </rPr>
      <t>2</t>
    </r>
  </si>
  <si>
    <t>v1</t>
  </si>
  <si>
    <r>
      <t>Decompose v to v</t>
    </r>
    <r>
      <rPr>
        <vertAlign val="subscript"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and v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, so that v</t>
    </r>
    <r>
      <rPr>
        <vertAlign val="subscript"/>
        <sz val="11"/>
        <color theme="1"/>
        <rFont val="Aptos Narrow"/>
        <family val="2"/>
        <scheme val="minor"/>
      </rPr>
      <t>1</t>
    </r>
    <r>
      <rPr>
        <sz val="11"/>
        <color theme="1"/>
        <rFont val="Symbol"/>
        <family val="1"/>
        <charset val="2"/>
      </rPr>
      <t>úú</t>
    </r>
    <r>
      <rPr>
        <sz val="11"/>
        <color theme="1"/>
        <rFont val="Aptos Narrow"/>
        <family val="2"/>
      </rPr>
      <t xml:space="preserve"> u and v</t>
    </r>
    <r>
      <rPr>
        <vertAlign val="subscript"/>
        <sz val="11"/>
        <color theme="1"/>
        <rFont val="Aptos Narrow"/>
        <family val="2"/>
      </rPr>
      <t>2</t>
    </r>
    <r>
      <rPr>
        <sz val="11"/>
        <color theme="1"/>
        <rFont val="Aptos Narrow"/>
        <family val="2"/>
      </rPr>
      <t xml:space="preserve"> </t>
    </r>
    <r>
      <rPr>
        <sz val="11"/>
        <color theme="1"/>
        <rFont val="Symbol"/>
        <family val="1"/>
        <charset val="2"/>
      </rPr>
      <t>^</t>
    </r>
    <r>
      <rPr>
        <sz val="11"/>
        <color theme="1"/>
        <rFont val="Aptos Narrow"/>
        <family val="2"/>
      </rPr>
      <t xml:space="preserve"> u</t>
    </r>
    <r>
      <rPr>
        <sz val="11"/>
        <color theme="1"/>
        <rFont val="Aptos Narrow"/>
        <family val="2"/>
        <scheme val="minor"/>
      </rPr>
      <t xml:space="preserve"> (Projection of v to u)</t>
    </r>
  </si>
  <si>
    <t>C</t>
  </si>
  <si>
    <t>or</t>
  </si>
  <si>
    <r>
      <t>tr(A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A)</t>
    </r>
  </si>
  <si>
    <t>tr(N)</t>
  </si>
  <si>
    <t>tr(M)</t>
  </si>
  <si>
    <r>
      <t>tr(B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A)</t>
    </r>
  </si>
  <si>
    <r>
      <t>B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A</t>
    </r>
  </si>
  <si>
    <t>B</t>
  </si>
  <si>
    <t>N</t>
  </si>
  <si>
    <t>M</t>
  </si>
  <si>
    <t>det(B)</t>
  </si>
  <si>
    <t>B A</t>
  </si>
  <si>
    <t>A B</t>
  </si>
  <si>
    <t>Matrix B</t>
  </si>
  <si>
    <t>Matrix A</t>
  </si>
  <si>
    <t>4u + 5v</t>
  </si>
  <si>
    <r>
      <t xml:space="preserve">A </t>
    </r>
    <r>
      <rPr>
        <sz val="11"/>
        <color theme="1"/>
        <rFont val="Symbol"/>
        <family val="1"/>
        <charset val="2"/>
      </rPr>
      <t>×</t>
    </r>
    <r>
      <rPr>
        <sz val="10.8"/>
        <color theme="1"/>
        <rFont val="Aptos Narrow"/>
        <family val="2"/>
      </rPr>
      <t xml:space="preserve"> v</t>
    </r>
  </si>
  <si>
    <t>Vector v</t>
  </si>
  <si>
    <r>
      <t xml:space="preserve">A </t>
    </r>
    <r>
      <rPr>
        <sz val="11"/>
        <color theme="1"/>
        <rFont val="Symbol"/>
        <family val="1"/>
        <charset val="2"/>
      </rPr>
      <t>×</t>
    </r>
    <r>
      <rPr>
        <sz val="10.8"/>
        <color theme="1"/>
        <rFont val="Aptos Narrow"/>
        <family val="2"/>
      </rPr>
      <t xml:space="preserve"> B</t>
    </r>
  </si>
  <si>
    <t>Scalar s</t>
  </si>
  <si>
    <r>
      <t xml:space="preserve">s </t>
    </r>
    <r>
      <rPr>
        <sz val="11"/>
        <color theme="1"/>
        <rFont val="Symbol"/>
        <family val="1"/>
        <charset val="2"/>
      </rPr>
      <t>×</t>
    </r>
    <r>
      <rPr>
        <sz val="10.8"/>
        <color theme="1"/>
        <rFont val="Aptos Narrow"/>
        <family val="2"/>
      </rPr>
      <t xml:space="preserve"> A</t>
    </r>
  </si>
  <si>
    <t>A+B</t>
  </si>
  <si>
    <t>Matrices</t>
  </si>
  <si>
    <r>
      <t xml:space="preserve">v 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</rPr>
      <t xml:space="preserve"> u</t>
    </r>
    <r>
      <rPr>
        <vertAlign val="superscript"/>
        <sz val="11"/>
        <color theme="1"/>
        <rFont val="Aptos Narrow"/>
        <family val="2"/>
      </rPr>
      <t>T</t>
    </r>
  </si>
  <si>
    <r>
      <t>v</t>
    </r>
    <r>
      <rPr>
        <vertAlign val="superscript"/>
        <sz val="11"/>
        <color theme="1"/>
        <rFont val="Aptos Narrow"/>
        <family val="2"/>
      </rPr>
      <t>T</t>
    </r>
    <r>
      <rPr>
        <sz val="11"/>
        <color theme="1"/>
        <rFont val="Aptos Narrow"/>
        <family val="2"/>
      </rPr>
      <t xml:space="preserve"> 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</rPr>
      <t xml:space="preserve"> u </t>
    </r>
  </si>
  <si>
    <r>
      <t>u</t>
    </r>
    <r>
      <rPr>
        <vertAlign val="superscript"/>
        <sz val="11"/>
        <color theme="1"/>
        <rFont val="Aptos Narrow"/>
        <family val="2"/>
      </rPr>
      <t>T</t>
    </r>
    <r>
      <rPr>
        <sz val="11"/>
        <color theme="1"/>
        <rFont val="Aptos Narrow"/>
        <family val="2"/>
      </rPr>
      <t xml:space="preserve"> 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</rPr>
      <t xml:space="preserve"> v</t>
    </r>
  </si>
  <si>
    <r>
      <t xml:space="preserve">u 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</rPr>
      <t xml:space="preserve"> v</t>
    </r>
    <r>
      <rPr>
        <vertAlign val="superscript"/>
        <sz val="11"/>
        <color theme="1"/>
        <rFont val="Aptos Narrow"/>
        <family val="2"/>
      </rPr>
      <t>T</t>
    </r>
  </si>
  <si>
    <r>
      <t>u</t>
    </r>
    <r>
      <rPr>
        <vertAlign val="superscript"/>
        <sz val="11"/>
        <color theme="1"/>
        <rFont val="Aptos Narrow"/>
        <family val="2"/>
      </rPr>
      <t>T</t>
    </r>
    <r>
      <rPr>
        <sz val="11"/>
        <color theme="1"/>
        <rFont val="Aptos Narrow"/>
        <family val="2"/>
      </rPr>
      <t xml:space="preserve"> 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</rPr>
      <t xml:space="preserve"> u</t>
    </r>
  </si>
  <si>
    <r>
      <t xml:space="preserve">u 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</rPr>
      <t xml:space="preserve"> u</t>
    </r>
    <r>
      <rPr>
        <vertAlign val="superscript"/>
        <sz val="11"/>
        <color theme="1"/>
        <rFont val="Aptos Narrow"/>
        <family val="2"/>
      </rPr>
      <t>T</t>
    </r>
  </si>
  <si>
    <r>
      <t>u</t>
    </r>
    <r>
      <rPr>
        <vertAlign val="superscript"/>
        <sz val="11"/>
        <color theme="1"/>
        <rFont val="Aptos Narrow"/>
        <family val="2"/>
        <scheme val="minor"/>
      </rPr>
      <t>T</t>
    </r>
  </si>
  <si>
    <r>
      <t xml:space="preserve">u 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</rPr>
      <t xml:space="preserve"> v</t>
    </r>
  </si>
  <si>
    <t>det(C)</t>
  </si>
  <si>
    <r>
      <t>C</t>
    </r>
    <r>
      <rPr>
        <vertAlign val="superscript"/>
        <sz val="11"/>
        <color theme="1"/>
        <rFont val="Aptos Narrow"/>
        <family val="2"/>
        <scheme val="minor"/>
      </rPr>
      <t>-1</t>
    </r>
  </si>
  <si>
    <t>q</t>
  </si>
  <si>
    <r>
      <t xml:space="preserve">q </t>
    </r>
    <r>
      <rPr>
        <sz val="11"/>
        <color theme="1"/>
        <rFont val="Aptos Narrow"/>
        <family val="2"/>
        <scheme val="minor"/>
      </rPr>
      <t>in rad.</t>
    </r>
  </si>
  <si>
    <r>
      <t>cos(</t>
    </r>
    <r>
      <rPr>
        <sz val="11"/>
        <color theme="1"/>
        <rFont val="Symbol"/>
        <family val="1"/>
        <charset val="2"/>
      </rPr>
      <t>q</t>
    </r>
    <r>
      <rPr>
        <sz val="11"/>
        <color theme="1"/>
        <rFont val="Aptos Narrow"/>
        <family val="2"/>
      </rPr>
      <t>)</t>
    </r>
  </si>
  <si>
    <r>
      <t>B</t>
    </r>
    <r>
      <rPr>
        <vertAlign val="superscript"/>
        <sz val="11"/>
        <color theme="1"/>
        <rFont val="Aptos Narrow"/>
        <family val="2"/>
        <scheme val="minor"/>
      </rPr>
      <t>-1</t>
    </r>
  </si>
  <si>
    <t>det(A)</t>
  </si>
  <si>
    <t>u - v</t>
  </si>
  <si>
    <r>
      <t>A</t>
    </r>
    <r>
      <rPr>
        <vertAlign val="superscript"/>
        <sz val="11"/>
        <color theme="1"/>
        <rFont val="Aptos Narrow"/>
        <family val="2"/>
        <scheme val="minor"/>
      </rPr>
      <t>-1</t>
    </r>
  </si>
  <si>
    <t>Dot Product</t>
  </si>
  <si>
    <t>Addition</t>
  </si>
  <si>
    <t>Subtraction</t>
  </si>
  <si>
    <t>Linear combination</t>
  </si>
  <si>
    <t>Angle</t>
  </si>
  <si>
    <t>The magnitude / The norm</t>
  </si>
  <si>
    <t>Normalised vector</t>
  </si>
  <si>
    <t>u+v</t>
  </si>
  <si>
    <t>Vector u</t>
  </si>
  <si>
    <r>
      <t xml:space="preserve">s 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Aptos Narrow"/>
        <family val="2"/>
      </rPr>
      <t xml:space="preserve"> u</t>
    </r>
  </si>
  <si>
    <r>
      <t xml:space="preserve">s 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Aptos Narrow"/>
        <family val="2"/>
      </rPr>
      <t xml:space="preserve"> v</t>
    </r>
  </si>
  <si>
    <t>u + v</t>
  </si>
  <si>
    <r>
      <t>A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b=A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Ax</t>
    </r>
  </si>
  <si>
    <r>
      <rPr>
        <sz val="11"/>
        <color theme="1"/>
        <rFont val="Symbol"/>
        <family val="1"/>
        <charset val="2"/>
      </rPr>
      <t xml:space="preserve">® </t>
    </r>
    <r>
      <rPr>
        <sz val="11"/>
        <color theme="1"/>
        <rFont val="Aptos Narrow"/>
        <family val="2"/>
      </rPr>
      <t>x</t>
    </r>
    <r>
      <rPr>
        <sz val="11"/>
        <color theme="1"/>
        <rFont val="Aptos Narrow"/>
        <family val="1"/>
        <charset val="2"/>
      </rPr>
      <t>=</t>
    </r>
    <r>
      <rPr>
        <sz val="11"/>
        <color theme="1"/>
        <rFont val="Aptos Narrow"/>
        <family val="2"/>
        <scheme val="minor"/>
      </rPr>
      <t>(A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A)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>A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b</t>
    </r>
  </si>
  <si>
    <t>Dot product = 0</t>
  </si>
  <si>
    <t>Q</t>
  </si>
  <si>
    <t>D</t>
  </si>
  <si>
    <r>
      <t>Q</t>
    </r>
    <r>
      <rPr>
        <vertAlign val="superscript"/>
        <sz val="11"/>
        <color theme="1"/>
        <rFont val="Aptos Narrow"/>
        <family val="2"/>
        <scheme val="minor"/>
      </rPr>
      <t>-1</t>
    </r>
  </si>
  <si>
    <r>
      <t>A=QDQ</t>
    </r>
    <r>
      <rPr>
        <vertAlign val="superscript"/>
        <sz val="11"/>
        <color theme="1"/>
        <rFont val="Aptos Narrow"/>
        <family val="2"/>
        <scheme val="minor"/>
      </rPr>
      <t>-1</t>
    </r>
  </si>
  <si>
    <t>D reconst</t>
  </si>
  <si>
    <r>
      <t>D=Q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>AQ</t>
    </r>
  </si>
  <si>
    <t>A reconst</t>
  </si>
  <si>
    <t>A u</t>
  </si>
  <si>
    <t>l</t>
  </si>
  <si>
    <t>Au</t>
  </si>
  <si>
    <t>=</t>
  </si>
  <si>
    <r>
      <rPr>
        <sz val="11"/>
        <color theme="1"/>
        <rFont val="Symbol"/>
        <family val="1"/>
        <charset val="2"/>
      </rPr>
      <t>l</t>
    </r>
    <r>
      <rPr>
        <sz val="11"/>
        <color theme="1"/>
        <rFont val="Aptos Narrow"/>
        <family val="2"/>
      </rPr>
      <t xml:space="preserve"> u</t>
    </r>
    <r>
      <rPr>
        <vertAlign val="subscript"/>
        <sz val="11"/>
        <color theme="1"/>
        <rFont val="Aptos Narrow"/>
        <family val="2"/>
      </rPr>
      <t>1</t>
    </r>
  </si>
  <si>
    <r>
      <rPr>
        <sz val="11"/>
        <color theme="1"/>
        <rFont val="Symbol"/>
        <family val="1"/>
        <charset val="2"/>
      </rPr>
      <t>l</t>
    </r>
    <r>
      <rPr>
        <sz val="11"/>
        <color theme="1"/>
        <rFont val="Aptos Narrow"/>
        <family val="2"/>
      </rPr>
      <t xml:space="preserve"> u</t>
    </r>
    <r>
      <rPr>
        <vertAlign val="subscript"/>
        <sz val="11"/>
        <color theme="1"/>
        <rFont val="Aptos Narrow"/>
        <family val="2"/>
      </rPr>
      <t>2</t>
    </r>
  </si>
  <si>
    <r>
      <rPr>
        <sz val="11"/>
        <color theme="1"/>
        <rFont val="Symbol"/>
        <family val="1"/>
        <charset val="2"/>
      </rPr>
      <t>l</t>
    </r>
    <r>
      <rPr>
        <sz val="11"/>
        <color theme="1"/>
        <rFont val="Aptos Narrow"/>
        <family val="2"/>
      </rPr>
      <t xml:space="preserve"> u</t>
    </r>
    <r>
      <rPr>
        <vertAlign val="subscript"/>
        <sz val="11"/>
        <color theme="1"/>
        <rFont val="Aptos Narrow"/>
        <family val="2"/>
      </rPr>
      <t>3</t>
    </r>
  </si>
  <si>
    <t>Determinat of A</t>
  </si>
  <si>
    <t>Av</t>
  </si>
  <si>
    <r>
      <t>l</t>
    </r>
    <r>
      <rPr>
        <vertAlign val="subscript"/>
        <sz val="11"/>
        <color theme="1"/>
        <rFont val="Symbol"/>
        <family val="1"/>
        <charset val="2"/>
      </rPr>
      <t>1</t>
    </r>
    <r>
      <rPr>
        <sz val="11"/>
        <color theme="1"/>
        <rFont val="Symbol"/>
        <family val="1"/>
        <charset val="2"/>
      </rPr>
      <t>×l</t>
    </r>
    <r>
      <rPr>
        <vertAlign val="subscript"/>
        <sz val="11"/>
        <color theme="1"/>
        <rFont val="Symbol"/>
        <family val="1"/>
        <charset val="2"/>
      </rPr>
      <t>2</t>
    </r>
    <r>
      <rPr>
        <sz val="11"/>
        <color theme="1"/>
        <rFont val="Symbol"/>
        <family val="1"/>
        <charset val="2"/>
      </rPr>
      <t>×l</t>
    </r>
    <r>
      <rPr>
        <vertAlign val="subscript"/>
        <sz val="11"/>
        <color theme="1"/>
        <rFont val="Symbol"/>
        <family val="1"/>
        <charset val="2"/>
      </rPr>
      <t>3</t>
    </r>
    <r>
      <rPr>
        <sz val="11"/>
        <color theme="1"/>
        <rFont val="Symbol"/>
        <family val="1"/>
        <charset val="2"/>
      </rPr>
      <t>×l</t>
    </r>
    <r>
      <rPr>
        <vertAlign val="subscript"/>
        <sz val="11"/>
        <color theme="1"/>
        <rFont val="Symbol"/>
        <family val="1"/>
        <charset val="2"/>
      </rPr>
      <t>4</t>
    </r>
  </si>
  <si>
    <r>
      <t>u</t>
    </r>
    <r>
      <rPr>
        <vertAlign val="subscript"/>
        <sz val="11"/>
        <color theme="1"/>
        <rFont val="Aptos Narrow"/>
        <family val="2"/>
        <scheme val="minor"/>
      </rPr>
      <t>1</t>
    </r>
  </si>
  <si>
    <r>
      <t>u</t>
    </r>
    <r>
      <rPr>
        <vertAlign val="subscript"/>
        <sz val="11"/>
        <color theme="1"/>
        <rFont val="Aptos Narrow"/>
        <family val="2"/>
        <scheme val="minor"/>
      </rPr>
      <t>2</t>
    </r>
  </si>
  <si>
    <r>
      <t>u</t>
    </r>
    <r>
      <rPr>
        <vertAlign val="subscript"/>
        <sz val="11"/>
        <color theme="1"/>
        <rFont val="Aptos Narrow"/>
        <family val="2"/>
        <scheme val="minor"/>
      </rPr>
      <t>3</t>
    </r>
  </si>
  <si>
    <t>L</t>
  </si>
  <si>
    <t>U</t>
  </si>
  <si>
    <t>V</t>
  </si>
  <si>
    <t>S</t>
  </si>
  <si>
    <r>
      <rPr>
        <sz val="11"/>
        <color theme="1"/>
        <rFont val="Symbol"/>
        <family val="1"/>
        <charset val="2"/>
      </rPr>
      <t>l</t>
    </r>
    <r>
      <rPr>
        <vertAlign val="subscript"/>
        <sz val="11"/>
        <color theme="1"/>
        <rFont val="Aptos Narrow"/>
        <family val="2"/>
      </rPr>
      <t>1</t>
    </r>
  </si>
  <si>
    <r>
      <rPr>
        <sz val="11"/>
        <color theme="1"/>
        <rFont val="Symbol"/>
        <family val="1"/>
        <charset val="2"/>
      </rPr>
      <t>l</t>
    </r>
    <r>
      <rPr>
        <vertAlign val="subscript"/>
        <sz val="11"/>
        <color theme="1"/>
        <rFont val="Aptos Narrow"/>
        <family val="2"/>
      </rPr>
      <t>2</t>
    </r>
    <r>
      <rPr>
        <sz val="11"/>
        <color theme="1"/>
        <rFont val="Aptos Narrow"/>
        <family val="2"/>
        <scheme val="minor"/>
      </rPr>
      <t/>
    </r>
  </si>
  <si>
    <r>
      <rPr>
        <sz val="11"/>
        <color theme="1"/>
        <rFont val="Symbol"/>
        <family val="1"/>
        <charset val="2"/>
      </rPr>
      <t>l</t>
    </r>
    <r>
      <rPr>
        <vertAlign val="subscript"/>
        <sz val="11"/>
        <color theme="1"/>
        <rFont val="Aptos Narrow"/>
        <family val="2"/>
      </rPr>
      <t>3</t>
    </r>
    <r>
      <rPr>
        <sz val="11"/>
        <color theme="1"/>
        <rFont val="Aptos Narrow"/>
        <family val="2"/>
        <scheme val="minor"/>
      </rPr>
      <t/>
    </r>
  </si>
  <si>
    <r>
      <rPr>
        <sz val="11"/>
        <color theme="1"/>
        <rFont val="Symbol"/>
        <family val="1"/>
        <charset val="2"/>
      </rPr>
      <t>l</t>
    </r>
    <r>
      <rPr>
        <vertAlign val="subscript"/>
        <sz val="11"/>
        <color theme="1"/>
        <rFont val="Aptos Narrow"/>
        <family val="2"/>
      </rPr>
      <t>4</t>
    </r>
    <r>
      <rPr>
        <sz val="11"/>
        <color theme="1"/>
        <rFont val="Aptos Narrow"/>
        <family val="2"/>
        <scheme val="minor"/>
      </rPr>
      <t/>
    </r>
  </si>
  <si>
    <r>
      <rPr>
        <sz val="11"/>
        <color theme="1"/>
        <rFont val="Symbol"/>
        <family val="1"/>
        <charset val="2"/>
      </rPr>
      <t>s</t>
    </r>
    <r>
      <rPr>
        <vertAlign val="subscript"/>
        <sz val="11"/>
        <color theme="1"/>
        <rFont val="Aptos Narrow"/>
        <family val="2"/>
      </rPr>
      <t>1</t>
    </r>
  </si>
  <si>
    <r>
      <rPr>
        <sz val="11"/>
        <color theme="1"/>
        <rFont val="Symbol"/>
        <family val="1"/>
        <charset val="2"/>
      </rPr>
      <t>s</t>
    </r>
    <r>
      <rPr>
        <vertAlign val="subscript"/>
        <sz val="11"/>
        <color theme="1"/>
        <rFont val="Aptos Narrow"/>
        <family val="2"/>
      </rPr>
      <t>2</t>
    </r>
    <r>
      <rPr>
        <sz val="11"/>
        <color theme="1"/>
        <rFont val="Aptos Narrow"/>
        <family val="2"/>
        <scheme val="minor"/>
      </rPr>
      <t/>
    </r>
  </si>
  <si>
    <r>
      <rPr>
        <sz val="11"/>
        <color theme="1"/>
        <rFont val="Symbol"/>
        <family val="1"/>
        <charset val="2"/>
      </rPr>
      <t>s</t>
    </r>
    <r>
      <rPr>
        <vertAlign val="subscript"/>
        <sz val="11"/>
        <color theme="1"/>
        <rFont val="Aptos Narrow"/>
        <family val="2"/>
      </rPr>
      <t>3</t>
    </r>
    <r>
      <rPr>
        <sz val="11"/>
        <color theme="1"/>
        <rFont val="Aptos Narrow"/>
        <family val="2"/>
        <scheme val="minor"/>
      </rPr>
      <t/>
    </r>
  </si>
  <si>
    <r>
      <rPr>
        <sz val="11"/>
        <color theme="1"/>
        <rFont val="Symbol"/>
        <family val="1"/>
        <charset val="2"/>
      </rPr>
      <t>s</t>
    </r>
    <r>
      <rPr>
        <vertAlign val="subscript"/>
        <sz val="11"/>
        <color theme="1"/>
        <rFont val="Aptos Narrow"/>
        <family val="2"/>
      </rPr>
      <t>4</t>
    </r>
    <r>
      <rPr>
        <sz val="11"/>
        <color theme="1"/>
        <rFont val="Aptos Narrow"/>
        <family val="2"/>
        <scheme val="minor"/>
      </rPr>
      <t/>
    </r>
  </si>
  <si>
    <t>Column averages</t>
  </si>
  <si>
    <r>
      <t>X</t>
    </r>
    <r>
      <rPr>
        <vertAlign val="subscript"/>
        <sz val="11"/>
        <color theme="1"/>
        <rFont val="Aptos Narrow"/>
        <family val="2"/>
        <scheme val="minor"/>
      </rPr>
      <t>C</t>
    </r>
  </si>
  <si>
    <r>
      <t>Covariance of X</t>
    </r>
    <r>
      <rPr>
        <vertAlign val="subscript"/>
        <sz val="11"/>
        <color theme="1"/>
        <rFont val="Aptos Narrow"/>
        <family val="2"/>
        <scheme val="minor"/>
      </rPr>
      <t>C</t>
    </r>
  </si>
  <si>
    <r>
      <t>EVD of Covar of X</t>
    </r>
    <r>
      <rPr>
        <vertAlign val="subscript"/>
        <sz val="11"/>
        <color theme="1"/>
        <rFont val="Aptos Narrow"/>
        <family val="2"/>
        <scheme val="minor"/>
      </rPr>
      <t>C</t>
    </r>
  </si>
  <si>
    <r>
      <t>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vertAlign val="superscript"/>
        <sz val="11"/>
        <color theme="1"/>
        <rFont val="Aptos Narrow"/>
        <family val="2"/>
        <scheme val="minor"/>
      </rPr>
      <t xml:space="preserve">T </t>
    </r>
    <r>
      <rPr>
        <sz val="11"/>
        <color theme="1"/>
        <rFont val="Aptos Narrow"/>
        <family val="2"/>
        <scheme val="minor"/>
      </rPr>
      <t>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Scatter matrix</t>
    </r>
  </si>
  <si>
    <r>
      <t>EVD of 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Scatter matrix</t>
    </r>
  </si>
  <si>
    <r>
      <t>Centred X</t>
    </r>
    <r>
      <rPr>
        <vertAlign val="subscript"/>
        <sz val="11"/>
        <color theme="1"/>
        <rFont val="Aptos Narrow"/>
        <family val="2"/>
        <scheme val="minor"/>
      </rPr>
      <t>C</t>
    </r>
  </si>
  <si>
    <r>
      <t>SVD of X</t>
    </r>
    <r>
      <rPr>
        <vertAlign val="subscript"/>
        <sz val="11"/>
        <color theme="1"/>
        <rFont val="Aptos Narrow"/>
        <family val="2"/>
        <scheme val="minor"/>
      </rPr>
      <t>C</t>
    </r>
  </si>
  <si>
    <r>
      <t>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reconstructed from SVD</t>
    </r>
  </si>
  <si>
    <r>
      <t>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Reconstructed</t>
    </r>
  </si>
  <si>
    <t>C reconstructed</t>
  </si>
  <si>
    <r>
      <t>=V</t>
    </r>
    <r>
      <rPr>
        <sz val="11"/>
        <color theme="1"/>
        <rFont val="Symbol"/>
        <family val="1"/>
        <charset val="2"/>
      </rPr>
      <t>L</t>
    </r>
    <r>
      <rPr>
        <sz val="11"/>
        <color theme="1"/>
        <rFont val="Aptos Narrow"/>
        <family val="2"/>
        <scheme val="minor"/>
      </rPr>
      <t>V</t>
    </r>
    <r>
      <rPr>
        <vertAlign val="superscript"/>
        <sz val="11"/>
        <color theme="1"/>
        <rFont val="Symbol"/>
        <family val="1"/>
        <charset val="2"/>
      </rPr>
      <t>-1</t>
    </r>
  </si>
  <si>
    <t>SVD of C</t>
  </si>
  <si>
    <t>C reconstructed from SVD</t>
  </si>
  <si>
    <r>
      <rPr>
        <sz val="11"/>
        <color theme="1"/>
        <rFont val="Symbol"/>
        <family val="1"/>
        <charset val="2"/>
      </rPr>
      <t>l</t>
    </r>
    <r>
      <rPr>
        <sz val="11"/>
        <color theme="1"/>
        <rFont val="Aptos Narrow"/>
        <family val="2"/>
        <scheme val="minor"/>
      </rPr>
      <t xml:space="preserve"> from EVD of C</t>
    </r>
    <r>
      <rPr>
        <sz val="11"/>
        <color theme="1"/>
        <rFont val="Aptos Narrow"/>
        <family val="1"/>
        <charset val="2"/>
        <scheme val="minor"/>
      </rPr>
      <t xml:space="preserve"> = </t>
    </r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Aptos Narrow"/>
        <family val="2"/>
        <scheme val="minor"/>
      </rPr>
      <t xml:space="preserve"> from SVD of C</t>
    </r>
  </si>
  <si>
    <r>
      <rPr>
        <sz val="11"/>
        <color theme="1"/>
        <rFont val="Symbol"/>
        <family val="1"/>
        <charset val="2"/>
      </rPr>
      <t>l</t>
    </r>
    <r>
      <rPr>
        <sz val="11"/>
        <color theme="1"/>
        <rFont val="Aptos Narrow"/>
        <family val="2"/>
        <scheme val="minor"/>
      </rPr>
      <t xml:space="preserve"> from EVD of C = </t>
    </r>
    <r>
      <rPr>
        <sz val="11"/>
        <color theme="1"/>
        <rFont val="Symbol"/>
        <family val="1"/>
        <charset val="2"/>
      </rPr>
      <t>s</t>
    </r>
    <r>
      <rPr>
        <vertAlign val="superscript"/>
        <sz val="9.9"/>
        <color theme="1"/>
        <rFont val="Aptos Narrow"/>
        <family val="2"/>
      </rPr>
      <t>2</t>
    </r>
    <r>
      <rPr>
        <sz val="9.9"/>
        <color theme="1"/>
        <rFont val="Aptos Narrow"/>
        <family val="2"/>
      </rPr>
      <t>/(N-1)</t>
    </r>
    <r>
      <rPr>
        <sz val="11"/>
        <color theme="1"/>
        <rFont val="Aptos Narrow"/>
        <family val="2"/>
        <scheme val="minor"/>
      </rPr>
      <t xml:space="preserve"> from SVD of X</t>
    </r>
    <r>
      <rPr>
        <vertAlign val="subscript"/>
        <sz val="11"/>
        <color theme="1"/>
        <rFont val="Aptos Narrow"/>
        <family val="2"/>
        <scheme val="minor"/>
      </rPr>
      <t>C</t>
    </r>
  </si>
  <si>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Aptos Narrow"/>
        <family val="2"/>
        <scheme val="minor"/>
      </rPr>
      <t xml:space="preserve"> from SVD of 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=</t>
    </r>
    <r>
      <rPr>
        <sz val="11"/>
        <color theme="1"/>
        <rFont val="Symbol"/>
        <family val="1"/>
        <charset val="2"/>
      </rPr>
      <t>Ö</t>
    </r>
    <r>
      <rPr>
        <sz val="9.9"/>
        <color theme="1"/>
        <rFont val="Symbol"/>
        <family val="1"/>
        <charset val="2"/>
      </rPr>
      <t>l</t>
    </r>
    <r>
      <rPr>
        <sz val="8.9"/>
        <color theme="1"/>
        <rFont val="Aptos Narrow"/>
        <family val="2"/>
      </rPr>
      <t>)N-1)</t>
    </r>
    <r>
      <rPr>
        <sz val="11"/>
        <color theme="1"/>
        <rFont val="Aptos Narrow"/>
        <family val="2"/>
        <scheme val="minor"/>
      </rPr>
      <t xml:space="preserve"> from EVD of C</t>
    </r>
  </si>
  <si>
    <r>
      <rPr>
        <sz val="11"/>
        <color theme="1"/>
        <rFont val="Symbol"/>
        <family val="1"/>
        <charset val="2"/>
      </rPr>
      <t>S</t>
    </r>
    <r>
      <rPr>
        <sz val="9.9"/>
        <color theme="1"/>
        <rFont val="Aptos Narrow"/>
        <family val="2"/>
      </rPr>
      <t xml:space="preserve"> from</t>
    </r>
    <r>
      <rPr>
        <sz val="11"/>
        <color theme="1"/>
        <rFont val="Aptos Narrow"/>
        <family val="2"/>
        <scheme val="minor"/>
      </rPr>
      <t xml:space="preserve"> 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scaled by</t>
    </r>
    <r>
      <rPr>
        <sz val="11"/>
        <color theme="1"/>
        <rFont val="Aptos Narrow"/>
        <family val="1"/>
        <charset val="2"/>
      </rPr>
      <t xml:space="preserve"> 1/</t>
    </r>
    <r>
      <rPr>
        <sz val="11"/>
        <color theme="1"/>
        <rFont val="Symbol"/>
        <family val="1"/>
        <charset val="2"/>
      </rPr>
      <t>Ö</t>
    </r>
    <r>
      <rPr>
        <sz val="9.9"/>
        <color theme="1"/>
        <rFont val="Aptos Narrow"/>
        <family val="1"/>
        <charset val="2"/>
      </rPr>
      <t>(N-1)</t>
    </r>
  </si>
  <si>
    <r>
      <rPr>
        <sz val="11"/>
        <color theme="1"/>
        <rFont val="Aptos Narrow"/>
        <family val="2"/>
        <scheme val="minor"/>
      </rPr>
      <t>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>, scaled by</t>
    </r>
    <r>
      <rPr>
        <sz val="11"/>
        <color theme="1"/>
        <rFont val="Aptos Narrow"/>
        <family val="1"/>
        <charset val="2"/>
      </rPr>
      <t xml:space="preserve"> 1/Ö(N-1)</t>
    </r>
  </si>
  <si>
    <r>
      <rPr>
        <sz val="11"/>
        <color theme="1"/>
        <rFont val="Symbol"/>
        <family val="1"/>
        <charset val="2"/>
      </rPr>
      <t xml:space="preserve">l </t>
    </r>
    <r>
      <rPr>
        <sz val="11"/>
        <color theme="1"/>
        <rFont val="Aptos Narrow"/>
        <family val="2"/>
        <scheme val="minor"/>
      </rPr>
      <t>from EVD of C</t>
    </r>
    <r>
      <rPr>
        <sz val="11"/>
        <color theme="1"/>
        <rFont val="Symbol"/>
        <family val="1"/>
        <charset val="2"/>
      </rPr>
      <t xml:space="preserve"> </t>
    </r>
    <r>
      <rPr>
        <sz val="9.9"/>
        <color theme="1"/>
        <rFont val="Symbol"/>
        <family val="1"/>
        <charset val="2"/>
      </rPr>
      <t xml:space="preserve">= </t>
    </r>
    <r>
      <rPr>
        <sz val="11"/>
        <color theme="1"/>
        <rFont val="Symbol"/>
        <family val="1"/>
        <charset val="2"/>
      </rPr>
      <t>s</t>
    </r>
    <r>
      <rPr>
        <vertAlign val="superscript"/>
        <sz val="11"/>
        <color theme="1"/>
        <rFont val="Symbol"/>
        <family val="1"/>
        <charset val="2"/>
      </rPr>
      <t>2</t>
    </r>
    <r>
      <rPr>
        <sz val="11"/>
        <color theme="1"/>
        <rFont val="Aptos Narrow"/>
        <family val="2"/>
        <scheme val="minor"/>
      </rPr>
      <t xml:space="preserve"> from SVD of 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scaled by 1/</t>
    </r>
    <r>
      <rPr>
        <sz val="11"/>
        <color theme="1"/>
        <rFont val="Symbol"/>
        <family val="1"/>
        <charset val="2"/>
      </rPr>
      <t>Ö</t>
    </r>
    <r>
      <rPr>
        <sz val="9.9"/>
        <color theme="1"/>
        <rFont val="Aptos Narrow"/>
        <family val="2"/>
      </rPr>
      <t>(N-1)</t>
    </r>
  </si>
  <si>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Aptos Narrow"/>
        <family val="2"/>
        <scheme val="minor"/>
      </rPr>
      <t xml:space="preserve"> from SVD of 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scaled by 1/</t>
    </r>
    <r>
      <rPr>
        <sz val="11"/>
        <color theme="1"/>
        <rFont val="Symbol"/>
        <family val="1"/>
        <charset val="2"/>
      </rPr>
      <t>Ö</t>
    </r>
    <r>
      <rPr>
        <sz val="11"/>
        <color theme="1"/>
        <rFont val="Aptos Narrow"/>
        <family val="2"/>
        <scheme val="minor"/>
      </rPr>
      <t>(N-1)</t>
    </r>
    <r>
      <rPr>
        <sz val="11"/>
        <color theme="1"/>
        <rFont val="Aptos Narrow"/>
        <family val="1"/>
        <charset val="2"/>
        <scheme val="minor"/>
      </rPr>
      <t xml:space="preserve"> = </t>
    </r>
    <r>
      <rPr>
        <sz val="11"/>
        <color theme="1"/>
        <rFont val="Symbol"/>
        <family val="1"/>
        <charset val="2"/>
      </rPr>
      <t>Öl</t>
    </r>
    <r>
      <rPr>
        <sz val="9.9"/>
        <color theme="1"/>
        <rFont val="Aptos Narrow"/>
        <family val="1"/>
        <charset val="2"/>
      </rPr>
      <t xml:space="preserve"> </t>
    </r>
    <r>
      <rPr>
        <sz val="11"/>
        <color theme="1"/>
        <rFont val="Aptos Narrow"/>
        <family val="2"/>
        <scheme val="minor"/>
      </rPr>
      <t>from EVD</t>
    </r>
  </si>
  <si>
    <r>
      <t>Covar C of X</t>
    </r>
    <r>
      <rPr>
        <vertAlign val="subscript"/>
        <sz val="11"/>
        <color theme="1"/>
        <rFont val="Aptos Narrow"/>
        <family val="2"/>
        <scheme val="minor"/>
      </rPr>
      <t>C</t>
    </r>
  </si>
  <si>
    <r>
      <t>EVD of Covar C of X</t>
    </r>
    <r>
      <rPr>
        <vertAlign val="subscript"/>
        <sz val="11"/>
        <color theme="1"/>
        <rFont val="Aptos Narrow"/>
        <family val="2"/>
        <scheme val="minor"/>
      </rPr>
      <t>C</t>
    </r>
  </si>
  <si>
    <r>
      <t>Covar C of 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reconstructed from EVD</t>
    </r>
  </si>
  <si>
    <t>Outer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</si>
</sst>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000000000"/>
    <numFmt numFmtId="165" formatCode="0.000"/>
    <numFmt numFmtId="166" formatCode="0.0000"/>
    <numFmt numFmtId="167" formatCode="0.0"/>
    <numFmt numFmtId="168" formatCode="0.000000"/>
  </numFmts>
  <fonts count="2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Aptos Narrow"/>
      <family val="2"/>
    </font>
    <font>
      <vertAlign val="subscript"/>
      <sz val="11"/>
      <color theme="1"/>
      <name val="Aptos Narrow"/>
      <family val="2"/>
    </font>
    <font>
      <sz val="11"/>
      <color theme="1"/>
      <name val="Aptos Narrow"/>
      <family val="1"/>
      <charset val="2"/>
    </font>
    <font>
      <sz val="11"/>
      <color theme="1"/>
      <name val="Symbol"/>
      <family val="2"/>
      <charset val="2"/>
    </font>
    <font>
      <sz val="10.8"/>
      <color theme="1"/>
      <name val="Aptos Narrow"/>
      <family val="2"/>
    </font>
    <font>
      <vertAlign val="superscript"/>
      <sz val="11"/>
      <color theme="1"/>
      <name val="Aptos Narrow"/>
      <family val="2"/>
    </font>
    <font>
      <i/>
      <sz val="11"/>
      <color theme="1"/>
      <name val="Aptos Narrow"/>
      <family val="2"/>
      <scheme val="minor"/>
    </font>
    <font>
      <vertAlign val="subscript"/>
      <sz val="11"/>
      <color theme="1"/>
      <name val="Symbol"/>
      <family val="1"/>
      <charset val="2"/>
    </font>
    <font>
      <sz val="8"/>
      <name val="Aptos Narrow"/>
      <family val="2"/>
      <scheme val="minor"/>
    </font>
    <font>
      <vertAlign val="superscript"/>
      <sz val="11"/>
      <color theme="1"/>
      <name val="Symbol"/>
      <family val="1"/>
      <charset val="2"/>
    </font>
    <font>
      <sz val="9.9"/>
      <color theme="1"/>
      <name val="Aptos Narrow"/>
      <family val="2"/>
    </font>
    <font>
      <sz val="11"/>
      <color theme="1"/>
      <name val="Aptos Narrow"/>
      <family val="1"/>
      <charset val="2"/>
      <scheme val="minor"/>
    </font>
    <font>
      <sz val="9.9"/>
      <color theme="1"/>
      <name val="Aptos Narrow"/>
      <family val="1"/>
      <charset val="2"/>
    </font>
    <font>
      <vertAlign val="superscript"/>
      <sz val="9.9"/>
      <color theme="1"/>
      <name val="Aptos Narrow"/>
      <family val="2"/>
    </font>
    <font>
      <sz val="9.9"/>
      <color theme="1"/>
      <name val="Symbol"/>
      <family val="1"/>
      <charset val="2"/>
    </font>
    <font>
      <sz val="8.9"/>
      <color theme="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quotePrefix="1"/>
    <xf numFmtId="164" fontId="0" fillId="0" borderId="0" xfId="0" applyNumberFormat="1"/>
    <xf numFmtId="0" fontId="0" fillId="3" borderId="0" xfId="0" applyFill="1" applyAlignment="1">
      <alignment horizontal="center"/>
    </xf>
    <xf numFmtId="0" fontId="3" fillId="0" borderId="0" xfId="0" applyFont="1" applyAlignment="1">
      <alignment horizontal="center"/>
    </xf>
    <xf numFmtId="1" fontId="0" fillId="0" borderId="0" xfId="0" applyNumberFormat="1"/>
    <xf numFmtId="165" fontId="0" fillId="0" borderId="0" xfId="0" applyNumberFormat="1" applyAlignment="1">
      <alignment horizontal="center"/>
    </xf>
    <xf numFmtId="166" fontId="0" fillId="4" borderId="0" xfId="0" applyNumberFormat="1" applyFill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" fontId="0" fillId="5" borderId="0" xfId="0" applyNumberFormat="1" applyFill="1" applyAlignment="1">
      <alignment horizontal="center"/>
    </xf>
    <xf numFmtId="167" fontId="0" fillId="6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/>
    <xf numFmtId="1" fontId="0" fillId="0" borderId="0" xfId="0" applyNumberFormat="1" applyAlignment="1">
      <alignment horizontal="center"/>
    </xf>
    <xf numFmtId="0" fontId="4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1" fillId="0" borderId="0" xfId="0" applyFont="1" applyAlignment="1">
      <alignment horizontal="right"/>
    </xf>
    <xf numFmtId="0" fontId="4" fillId="0" borderId="0" xfId="0" applyFont="1"/>
    <xf numFmtId="0" fontId="0" fillId="0" borderId="0" xfId="0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0" xfId="0" applyFill="1"/>
    <xf numFmtId="0" fontId="0" fillId="4" borderId="0" xfId="0" applyFill="1"/>
    <xf numFmtId="2" fontId="0" fillId="0" borderId="0" xfId="0" applyNumberFormat="1"/>
    <xf numFmtId="2" fontId="0" fillId="7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/>
    <xf numFmtId="2" fontId="0" fillId="8" borderId="0" xfId="0" applyNumberForma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167" fontId="0" fillId="0" borderId="0" xfId="0" applyNumberFormat="1" applyAlignment="1">
      <alignment horizontal="center"/>
    </xf>
    <xf numFmtId="168" fontId="0" fillId="0" borderId="0" xfId="0" applyNumberFormat="1"/>
    <xf numFmtId="167" fontId="0" fillId="7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 quotePrefix="1" applyAlignment="1">
      <alignment vertical="center"/>
    </xf>
    <xf numFmtId="0" fontId="16" fillId="0" borderId="0" xfId="0" applyFont="1"/>
    <xf numFmtId="2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13025</xdr:colOff>
      <xdr:row>26</xdr:row>
      <xdr:rowOff>117231</xdr:rowOff>
    </xdr:from>
    <xdr:to>
      <xdr:col>29</xdr:col>
      <xdr:colOff>51770</xdr:colOff>
      <xdr:row>27</xdr:row>
      <xdr:rowOff>125007</xdr:rowOff>
    </xdr:to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4BC703F-0C1E-4663-885A-D28148366FC9}"/>
            </a:ext>
          </a:extLst>
        </xdr:cNvPr>
        <xdr:cNvSpPr txBox="1"/>
      </xdr:nvSpPr>
      <xdr:spPr>
        <a:xfrm>
          <a:off x="17148256" y="4988821"/>
          <a:ext cx="266693" cy="190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u</a:t>
          </a:r>
        </a:p>
      </xdr:txBody>
    </xdr:sp>
    <xdr:clientData/>
  </xdr:twoCellAnchor>
  <xdr:twoCellAnchor>
    <xdr:from>
      <xdr:col>32</xdr:col>
      <xdr:colOff>32657</xdr:colOff>
      <xdr:row>35</xdr:row>
      <xdr:rowOff>113004</xdr:rowOff>
    </xdr:from>
    <xdr:to>
      <xdr:col>33</xdr:col>
      <xdr:colOff>71535</xdr:colOff>
      <xdr:row>36</xdr:row>
      <xdr:rowOff>120780</xdr:rowOff>
    </xdr:to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D8755587-BFF4-4D13-B82D-9C221BE27FD6}"/>
            </a:ext>
          </a:extLst>
        </xdr:cNvPr>
        <xdr:cNvSpPr txBox="1"/>
      </xdr:nvSpPr>
      <xdr:spPr>
        <a:xfrm>
          <a:off x="18007045" y="6657392"/>
          <a:ext cx="266959" cy="1917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z</a:t>
          </a:r>
        </a:p>
      </xdr:txBody>
    </xdr:sp>
    <xdr:clientData/>
  </xdr:twoCellAnchor>
  <xdr:twoCellAnchor>
    <xdr:from>
      <xdr:col>27</xdr:col>
      <xdr:colOff>19086</xdr:colOff>
      <xdr:row>32</xdr:row>
      <xdr:rowOff>108870</xdr:rowOff>
    </xdr:from>
    <xdr:to>
      <xdr:col>28</xdr:col>
      <xdr:colOff>55305</xdr:colOff>
      <xdr:row>33</xdr:row>
      <xdr:rowOff>116646</xdr:rowOff>
    </xdr:to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D6A4703C-9780-4596-9053-E35FF7B85171}"/>
            </a:ext>
          </a:extLst>
        </xdr:cNvPr>
        <xdr:cNvSpPr txBox="1"/>
      </xdr:nvSpPr>
      <xdr:spPr>
        <a:xfrm>
          <a:off x="16926368" y="6074614"/>
          <a:ext cx="264168" cy="190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y</a:t>
          </a:r>
        </a:p>
      </xdr:txBody>
    </xdr:sp>
    <xdr:clientData/>
  </xdr:twoCellAnchor>
  <xdr:twoCellAnchor>
    <xdr:from>
      <xdr:col>32</xdr:col>
      <xdr:colOff>228081</xdr:colOff>
      <xdr:row>38</xdr:row>
      <xdr:rowOff>160694</xdr:rowOff>
    </xdr:from>
    <xdr:to>
      <xdr:col>34</xdr:col>
      <xdr:colOff>38877</xdr:colOff>
      <xdr:row>39</xdr:row>
      <xdr:rowOff>168470</xdr:rowOff>
    </xdr:to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387C66C4-5839-4D99-8A03-148829DC062B}"/>
            </a:ext>
          </a:extLst>
        </xdr:cNvPr>
        <xdr:cNvSpPr txBox="1"/>
      </xdr:nvSpPr>
      <xdr:spPr>
        <a:xfrm>
          <a:off x="18202469" y="7257143"/>
          <a:ext cx="266959" cy="1917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x</a:t>
          </a:r>
        </a:p>
      </xdr:txBody>
    </xdr:sp>
    <xdr:clientData/>
  </xdr:twoCellAnchor>
  <xdr:twoCellAnchor>
    <xdr:from>
      <xdr:col>27</xdr:col>
      <xdr:colOff>225490</xdr:colOff>
      <xdr:row>40</xdr:row>
      <xdr:rowOff>98490</xdr:rowOff>
    </xdr:from>
    <xdr:to>
      <xdr:col>29</xdr:col>
      <xdr:colOff>36286</xdr:colOff>
      <xdr:row>41</xdr:row>
      <xdr:rowOff>106266</xdr:rowOff>
    </xdr:to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7B7CC7B2-974D-B87A-FDFD-DA81D16AE8D0}"/>
            </a:ext>
          </a:extLst>
        </xdr:cNvPr>
        <xdr:cNvSpPr txBox="1"/>
      </xdr:nvSpPr>
      <xdr:spPr>
        <a:xfrm>
          <a:off x="17059470" y="7562980"/>
          <a:ext cx="266959" cy="1917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v</a:t>
          </a:r>
        </a:p>
      </xdr:txBody>
    </xdr:sp>
    <xdr:clientData/>
  </xdr:twoCellAnchor>
  <xdr:twoCellAnchor>
    <xdr:from>
      <xdr:col>0</xdr:col>
      <xdr:colOff>123825</xdr:colOff>
      <xdr:row>2</xdr:row>
      <xdr:rowOff>9524</xdr:rowOff>
    </xdr:from>
    <xdr:to>
      <xdr:col>0</xdr:col>
      <xdr:colOff>485775</xdr:colOff>
      <xdr:row>5</xdr:row>
      <xdr:rowOff>22859</xdr:rowOff>
    </xdr:to>
    <xdr:sp macro="" textlink="">
      <xdr:nvSpPr>
        <xdr:cNvPr id="2" name="Double Bracket 1">
          <a:extLst>
            <a:ext uri="{FF2B5EF4-FFF2-40B4-BE49-F238E27FC236}">
              <a16:creationId xmlns:a16="http://schemas.microsoft.com/office/drawing/2014/main" id="{41814BF8-EECD-4AAE-AA17-B3782735453C}"/>
            </a:ext>
          </a:extLst>
        </xdr:cNvPr>
        <xdr:cNvSpPr/>
      </xdr:nvSpPr>
      <xdr:spPr>
        <a:xfrm>
          <a:off x="123825" y="398144"/>
          <a:ext cx="361950" cy="56197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104775</xdr:colOff>
      <xdr:row>2</xdr:row>
      <xdr:rowOff>28575</xdr:rowOff>
    </xdr:from>
    <xdr:to>
      <xdr:col>1</xdr:col>
      <xdr:colOff>466725</xdr:colOff>
      <xdr:row>5</xdr:row>
      <xdr:rowOff>22860</xdr:rowOff>
    </xdr:to>
    <xdr:sp macro="" textlink="">
      <xdr:nvSpPr>
        <xdr:cNvPr id="3" name="Double Bracket 2">
          <a:extLst>
            <a:ext uri="{FF2B5EF4-FFF2-40B4-BE49-F238E27FC236}">
              <a16:creationId xmlns:a16="http://schemas.microsoft.com/office/drawing/2014/main" id="{BD6CB88C-C246-4B28-9D24-C8F77F97D01D}"/>
            </a:ext>
          </a:extLst>
        </xdr:cNvPr>
        <xdr:cNvSpPr/>
      </xdr:nvSpPr>
      <xdr:spPr>
        <a:xfrm>
          <a:off x="714375" y="417195"/>
          <a:ext cx="361950" cy="54292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104775</xdr:colOff>
      <xdr:row>2</xdr:row>
      <xdr:rowOff>9525</xdr:rowOff>
    </xdr:from>
    <xdr:to>
      <xdr:col>3</xdr:col>
      <xdr:colOff>466725</xdr:colOff>
      <xdr:row>5</xdr:row>
      <xdr:rowOff>30480</xdr:rowOff>
    </xdr:to>
    <xdr:sp macro="" textlink="">
      <xdr:nvSpPr>
        <xdr:cNvPr id="4" name="Double Bracket 3">
          <a:extLst>
            <a:ext uri="{FF2B5EF4-FFF2-40B4-BE49-F238E27FC236}">
              <a16:creationId xmlns:a16="http://schemas.microsoft.com/office/drawing/2014/main" id="{BF0FDB73-6B67-4900-BB31-0AED2A6EFBA8}"/>
            </a:ext>
          </a:extLst>
        </xdr:cNvPr>
        <xdr:cNvSpPr/>
      </xdr:nvSpPr>
      <xdr:spPr>
        <a:xfrm>
          <a:off x="1933575" y="398145"/>
          <a:ext cx="361950" cy="56959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114300</xdr:colOff>
      <xdr:row>13</xdr:row>
      <xdr:rowOff>9525</xdr:rowOff>
    </xdr:from>
    <xdr:to>
      <xdr:col>1</xdr:col>
      <xdr:colOff>476250</xdr:colOff>
      <xdr:row>16</xdr:row>
      <xdr:rowOff>0</xdr:rowOff>
    </xdr:to>
    <xdr:sp macro="" textlink="">
      <xdr:nvSpPr>
        <xdr:cNvPr id="5" name="Double Bracket 4">
          <a:extLst>
            <a:ext uri="{FF2B5EF4-FFF2-40B4-BE49-F238E27FC236}">
              <a16:creationId xmlns:a16="http://schemas.microsoft.com/office/drawing/2014/main" id="{83E57000-82EE-4F30-8838-A7255A4EEFA4}"/>
            </a:ext>
          </a:extLst>
        </xdr:cNvPr>
        <xdr:cNvSpPr/>
      </xdr:nvSpPr>
      <xdr:spPr>
        <a:xfrm>
          <a:off x="723900" y="2455545"/>
          <a:ext cx="361950" cy="56197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104775</xdr:colOff>
      <xdr:row>13</xdr:row>
      <xdr:rowOff>0</xdr:rowOff>
    </xdr:from>
    <xdr:to>
      <xdr:col>3</xdr:col>
      <xdr:colOff>466725</xdr:colOff>
      <xdr:row>16</xdr:row>
      <xdr:rowOff>15240</xdr:rowOff>
    </xdr:to>
    <xdr:sp macro="" textlink="">
      <xdr:nvSpPr>
        <xdr:cNvPr id="6" name="Double Bracket 5">
          <a:extLst>
            <a:ext uri="{FF2B5EF4-FFF2-40B4-BE49-F238E27FC236}">
              <a16:creationId xmlns:a16="http://schemas.microsoft.com/office/drawing/2014/main" id="{9920F2AB-997B-4EE0-A514-5A58EBEDCB38}"/>
            </a:ext>
          </a:extLst>
        </xdr:cNvPr>
        <xdr:cNvSpPr/>
      </xdr:nvSpPr>
      <xdr:spPr>
        <a:xfrm>
          <a:off x="1933575" y="2446020"/>
          <a:ext cx="361950" cy="58674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124019</xdr:colOff>
      <xdr:row>18</xdr:row>
      <xdr:rowOff>20217</xdr:rowOff>
    </xdr:from>
    <xdr:to>
      <xdr:col>1</xdr:col>
      <xdr:colOff>485969</xdr:colOff>
      <xdr:row>21</xdr:row>
      <xdr:rowOff>45720</xdr:rowOff>
    </xdr:to>
    <xdr:sp macro="" textlink="">
      <xdr:nvSpPr>
        <xdr:cNvPr id="7" name="Double Bracket 6">
          <a:extLst>
            <a:ext uri="{FF2B5EF4-FFF2-40B4-BE49-F238E27FC236}">
              <a16:creationId xmlns:a16="http://schemas.microsoft.com/office/drawing/2014/main" id="{E4579A81-2370-4EAE-9646-6481E881570F}"/>
            </a:ext>
          </a:extLst>
        </xdr:cNvPr>
        <xdr:cNvSpPr/>
      </xdr:nvSpPr>
      <xdr:spPr>
        <a:xfrm>
          <a:off x="733619" y="3426357"/>
          <a:ext cx="361950" cy="574143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124214</xdr:colOff>
      <xdr:row>17</xdr:row>
      <xdr:rowOff>185835</xdr:rowOff>
    </xdr:from>
    <xdr:to>
      <xdr:col>3</xdr:col>
      <xdr:colOff>486164</xdr:colOff>
      <xdr:row>20</xdr:row>
      <xdr:rowOff>160020</xdr:rowOff>
    </xdr:to>
    <xdr:sp macro="" textlink="">
      <xdr:nvSpPr>
        <xdr:cNvPr id="8" name="Double Bracket 7">
          <a:extLst>
            <a:ext uri="{FF2B5EF4-FFF2-40B4-BE49-F238E27FC236}">
              <a16:creationId xmlns:a16="http://schemas.microsoft.com/office/drawing/2014/main" id="{49D81410-9E4F-4BB3-8551-54551A7FB649}"/>
            </a:ext>
          </a:extLst>
        </xdr:cNvPr>
        <xdr:cNvSpPr/>
      </xdr:nvSpPr>
      <xdr:spPr>
        <a:xfrm>
          <a:off x="1953014" y="3386235"/>
          <a:ext cx="361950" cy="54568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162508</xdr:colOff>
      <xdr:row>24</xdr:row>
      <xdr:rowOff>1361</xdr:rowOff>
    </xdr:from>
    <xdr:to>
      <xdr:col>3</xdr:col>
      <xdr:colOff>524458</xdr:colOff>
      <xdr:row>26</xdr:row>
      <xdr:rowOff>10886</xdr:rowOff>
    </xdr:to>
    <xdr:sp macro="" textlink="">
      <xdr:nvSpPr>
        <xdr:cNvPr id="10" name="Double Bracket 9">
          <a:extLst>
            <a:ext uri="{FF2B5EF4-FFF2-40B4-BE49-F238E27FC236}">
              <a16:creationId xmlns:a16="http://schemas.microsoft.com/office/drawing/2014/main" id="{607BA333-7509-476E-936E-CDDE89B60A7E}"/>
            </a:ext>
          </a:extLst>
        </xdr:cNvPr>
        <xdr:cNvSpPr/>
      </xdr:nvSpPr>
      <xdr:spPr>
        <a:xfrm>
          <a:off x="1991308" y="4756241"/>
          <a:ext cx="361950" cy="37528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123631</xdr:colOff>
      <xdr:row>24</xdr:row>
      <xdr:rowOff>1944</xdr:rowOff>
    </xdr:from>
    <xdr:to>
      <xdr:col>0</xdr:col>
      <xdr:colOff>485581</xdr:colOff>
      <xdr:row>26</xdr:row>
      <xdr:rowOff>11469</xdr:rowOff>
    </xdr:to>
    <xdr:sp macro="" textlink="">
      <xdr:nvSpPr>
        <xdr:cNvPr id="11" name="Double Bracket 10">
          <a:extLst>
            <a:ext uri="{FF2B5EF4-FFF2-40B4-BE49-F238E27FC236}">
              <a16:creationId xmlns:a16="http://schemas.microsoft.com/office/drawing/2014/main" id="{847EE2F4-A8FE-4D45-BCF3-5E7674C9E73E}"/>
            </a:ext>
          </a:extLst>
        </xdr:cNvPr>
        <xdr:cNvSpPr/>
      </xdr:nvSpPr>
      <xdr:spPr>
        <a:xfrm>
          <a:off x="123631" y="4756824"/>
          <a:ext cx="361950" cy="37528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104581</xdr:colOff>
      <xdr:row>24</xdr:row>
      <xdr:rowOff>30519</xdr:rowOff>
    </xdr:from>
    <xdr:to>
      <xdr:col>1</xdr:col>
      <xdr:colOff>466531</xdr:colOff>
      <xdr:row>26</xdr:row>
      <xdr:rowOff>40044</xdr:rowOff>
    </xdr:to>
    <xdr:sp macro="" textlink="">
      <xdr:nvSpPr>
        <xdr:cNvPr id="12" name="Double Bracket 11">
          <a:extLst>
            <a:ext uri="{FF2B5EF4-FFF2-40B4-BE49-F238E27FC236}">
              <a16:creationId xmlns:a16="http://schemas.microsoft.com/office/drawing/2014/main" id="{2B0635CA-E1BA-49EF-A848-D3853246D872}"/>
            </a:ext>
          </a:extLst>
        </xdr:cNvPr>
        <xdr:cNvSpPr/>
      </xdr:nvSpPr>
      <xdr:spPr>
        <a:xfrm>
          <a:off x="714181" y="4785399"/>
          <a:ext cx="361950" cy="37528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161925</xdr:colOff>
      <xdr:row>19</xdr:row>
      <xdr:rowOff>9525</xdr:rowOff>
    </xdr:from>
    <xdr:ext cx="260008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B7930C24-FD6F-4E97-A880-034C575CEA03}"/>
                </a:ext>
              </a:extLst>
            </xdr:cNvPr>
            <xdr:cNvSpPr txBox="1"/>
          </xdr:nvSpPr>
          <xdr:spPr>
            <a:xfrm>
              <a:off x="10387965" y="2066925"/>
              <a:ext cx="260008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‖"/>
                        <m:endChr m:val="‖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𝑢</m:t>
                        </m:r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B7930C24-FD6F-4E97-A880-034C575CEA03}"/>
                </a:ext>
              </a:extLst>
            </xdr:cNvPr>
            <xdr:cNvSpPr txBox="1"/>
          </xdr:nvSpPr>
          <xdr:spPr>
            <a:xfrm>
              <a:off x="10387965" y="2066925"/>
              <a:ext cx="260008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‖</a:t>
              </a:r>
              <a:r>
                <a:rPr lang="en-GB" sz="1100" b="0" i="0">
                  <a:latin typeface="Cambria Math" panose="02040503050406030204" pitchFamily="18" charset="0"/>
                </a:rPr>
                <a:t>𝑢‖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15</xdr:col>
      <xdr:colOff>133350</xdr:colOff>
      <xdr:row>19</xdr:row>
      <xdr:rowOff>19050</xdr:rowOff>
    </xdr:from>
    <xdr:ext cx="260008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925DA232-2B5F-4645-B427-99DF195BFC3A}"/>
                </a:ext>
              </a:extLst>
            </xdr:cNvPr>
            <xdr:cNvSpPr txBox="1"/>
          </xdr:nvSpPr>
          <xdr:spPr>
            <a:xfrm>
              <a:off x="10968990" y="2076450"/>
              <a:ext cx="260008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‖"/>
                        <m:endChr m:val="‖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925DA232-2B5F-4645-B427-99DF195BFC3A}"/>
                </a:ext>
              </a:extLst>
            </xdr:cNvPr>
            <xdr:cNvSpPr txBox="1"/>
          </xdr:nvSpPr>
          <xdr:spPr>
            <a:xfrm>
              <a:off x="10968990" y="2076450"/>
              <a:ext cx="260008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‖</a:t>
              </a:r>
              <a:r>
                <a:rPr lang="en-GB" sz="1100" b="0" i="0">
                  <a:latin typeface="Cambria Math" panose="02040503050406030204" pitchFamily="18" charset="0"/>
                </a:rPr>
                <a:t>𝑣‖</a:t>
              </a:r>
              <a:endParaRPr lang="en-GB" sz="1100"/>
            </a:p>
          </xdr:txBody>
        </xdr:sp>
      </mc:Fallback>
    </mc:AlternateContent>
    <xdr:clientData/>
  </xdr:oneCellAnchor>
  <xdr:twoCellAnchor>
    <xdr:from>
      <xdr:col>14</xdr:col>
      <xdr:colOff>152400</xdr:colOff>
      <xdr:row>16</xdr:row>
      <xdr:rowOff>0</xdr:rowOff>
    </xdr:from>
    <xdr:to>
      <xdr:col>14</xdr:col>
      <xdr:colOff>476250</xdr:colOff>
      <xdr:row>18</xdr:row>
      <xdr:rowOff>171450</xdr:rowOff>
    </xdr:to>
    <xdr:sp macro="" textlink="">
      <xdr:nvSpPr>
        <xdr:cNvPr id="18" name="Double Bracket 17">
          <a:extLst>
            <a:ext uri="{FF2B5EF4-FFF2-40B4-BE49-F238E27FC236}">
              <a16:creationId xmlns:a16="http://schemas.microsoft.com/office/drawing/2014/main" id="{1FA16762-FE59-45A5-A80C-EBDF3D09A251}"/>
            </a:ext>
          </a:extLst>
        </xdr:cNvPr>
        <xdr:cNvSpPr/>
      </xdr:nvSpPr>
      <xdr:spPr>
        <a:xfrm>
          <a:off x="10378440" y="1303020"/>
          <a:ext cx="323850" cy="56007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142875</xdr:colOff>
      <xdr:row>16</xdr:row>
      <xdr:rowOff>28575</xdr:rowOff>
    </xdr:from>
    <xdr:to>
      <xdr:col>15</xdr:col>
      <xdr:colOff>466725</xdr:colOff>
      <xdr:row>19</xdr:row>
      <xdr:rowOff>0</xdr:rowOff>
    </xdr:to>
    <xdr:sp macro="" textlink="">
      <xdr:nvSpPr>
        <xdr:cNvPr id="19" name="Double Bracket 18">
          <a:extLst>
            <a:ext uri="{FF2B5EF4-FFF2-40B4-BE49-F238E27FC236}">
              <a16:creationId xmlns:a16="http://schemas.microsoft.com/office/drawing/2014/main" id="{F2A36460-2109-4ADD-9BF7-5E68C4714F6B}"/>
            </a:ext>
          </a:extLst>
        </xdr:cNvPr>
        <xdr:cNvSpPr/>
      </xdr:nvSpPr>
      <xdr:spPr>
        <a:xfrm>
          <a:off x="10978515" y="1331595"/>
          <a:ext cx="323850" cy="55245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161925</xdr:colOff>
      <xdr:row>1</xdr:row>
      <xdr:rowOff>9525</xdr:rowOff>
    </xdr:from>
    <xdr:ext cx="260008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9E1BA6AD-6C37-4C40-8CE2-BB6C631AD740}"/>
                </a:ext>
              </a:extLst>
            </xdr:cNvPr>
            <xdr:cNvSpPr txBox="1"/>
          </xdr:nvSpPr>
          <xdr:spPr>
            <a:xfrm>
              <a:off x="10387965" y="4832985"/>
              <a:ext cx="260008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‖"/>
                        <m:endChr m:val="‖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𝑢</m:t>
                        </m:r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9E1BA6AD-6C37-4C40-8CE2-BB6C631AD740}"/>
                </a:ext>
              </a:extLst>
            </xdr:cNvPr>
            <xdr:cNvSpPr txBox="1"/>
          </xdr:nvSpPr>
          <xdr:spPr>
            <a:xfrm>
              <a:off x="10387965" y="4832985"/>
              <a:ext cx="260008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‖</a:t>
              </a:r>
              <a:r>
                <a:rPr lang="en-GB" sz="1100" b="0" i="0">
                  <a:latin typeface="Cambria Math" panose="02040503050406030204" pitchFamily="18" charset="0"/>
                </a:rPr>
                <a:t>𝑢‖</a:t>
              </a:r>
              <a:endParaRPr lang="en-GB" sz="1100"/>
            </a:p>
          </xdr:txBody>
        </xdr:sp>
      </mc:Fallback>
    </mc:AlternateContent>
    <xdr:clientData/>
  </xdr:oneCellAnchor>
  <xdr:twoCellAnchor>
    <xdr:from>
      <xdr:col>14</xdr:col>
      <xdr:colOff>152400</xdr:colOff>
      <xdr:row>2</xdr:row>
      <xdr:rowOff>0</xdr:rowOff>
    </xdr:from>
    <xdr:to>
      <xdr:col>14</xdr:col>
      <xdr:colOff>476250</xdr:colOff>
      <xdr:row>4</xdr:row>
      <xdr:rowOff>171450</xdr:rowOff>
    </xdr:to>
    <xdr:sp macro="" textlink="">
      <xdr:nvSpPr>
        <xdr:cNvPr id="26" name="Double Bracket 25">
          <a:extLst>
            <a:ext uri="{FF2B5EF4-FFF2-40B4-BE49-F238E27FC236}">
              <a16:creationId xmlns:a16="http://schemas.microsoft.com/office/drawing/2014/main" id="{F9C64827-DE5B-48EC-977A-83812E6CF14B}"/>
            </a:ext>
          </a:extLst>
        </xdr:cNvPr>
        <xdr:cNvSpPr/>
      </xdr:nvSpPr>
      <xdr:spPr>
        <a:xfrm>
          <a:off x="10378440" y="4091940"/>
          <a:ext cx="323850" cy="53721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0</xdr:colOff>
      <xdr:row>10</xdr:row>
      <xdr:rowOff>0</xdr:rowOff>
    </xdr:from>
    <xdr:to>
      <xdr:col>15</xdr:col>
      <xdr:colOff>600075</xdr:colOff>
      <xdr:row>12</xdr:row>
      <xdr:rowOff>171450</xdr:rowOff>
    </xdr:to>
    <xdr:sp macro="" textlink="">
      <xdr:nvSpPr>
        <xdr:cNvPr id="27" name="Double Bracket 26">
          <a:extLst>
            <a:ext uri="{FF2B5EF4-FFF2-40B4-BE49-F238E27FC236}">
              <a16:creationId xmlns:a16="http://schemas.microsoft.com/office/drawing/2014/main" id="{6124E3FE-0361-4D3D-8493-9DEF94EC1797}"/>
            </a:ext>
          </a:extLst>
        </xdr:cNvPr>
        <xdr:cNvSpPr/>
      </xdr:nvSpPr>
      <xdr:spPr>
        <a:xfrm>
          <a:off x="11445240" y="4091940"/>
          <a:ext cx="600075" cy="53721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257175</xdr:colOff>
      <xdr:row>9</xdr:row>
      <xdr:rowOff>28575</xdr:rowOff>
    </xdr:from>
    <xdr:ext cx="110863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8" name="TextBox 27">
              <a:extLst>
                <a:ext uri="{FF2B5EF4-FFF2-40B4-BE49-F238E27FC236}">
                  <a16:creationId xmlns:a16="http://schemas.microsoft.com/office/drawing/2014/main" id="{7DA58A48-A9B0-4DF8-806B-12203BF907F0}"/>
                </a:ext>
              </a:extLst>
            </xdr:cNvPr>
            <xdr:cNvSpPr txBox="1"/>
          </xdr:nvSpPr>
          <xdr:spPr>
            <a:xfrm>
              <a:off x="11702415" y="3937635"/>
              <a:ext cx="110863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̂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𝑢</m:t>
                        </m:r>
                      </m:e>
                    </m:acc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8" name="TextBox 27">
              <a:extLst>
                <a:ext uri="{FF2B5EF4-FFF2-40B4-BE49-F238E27FC236}">
                  <a16:creationId xmlns:a16="http://schemas.microsoft.com/office/drawing/2014/main" id="{7DA58A48-A9B0-4DF8-806B-12203BF907F0}"/>
                </a:ext>
              </a:extLst>
            </xdr:cNvPr>
            <xdr:cNvSpPr txBox="1"/>
          </xdr:nvSpPr>
          <xdr:spPr>
            <a:xfrm>
              <a:off x="11702415" y="3937635"/>
              <a:ext cx="110863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𝑢 ̂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17</xdr:col>
      <xdr:colOff>161925</xdr:colOff>
      <xdr:row>9</xdr:row>
      <xdr:rowOff>9525</xdr:rowOff>
    </xdr:from>
    <xdr:ext cx="260008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9" name="TextBox 28">
              <a:extLst>
                <a:ext uri="{FF2B5EF4-FFF2-40B4-BE49-F238E27FC236}">
                  <a16:creationId xmlns:a16="http://schemas.microsoft.com/office/drawing/2014/main" id="{7EEEAC18-CBBA-481D-902C-E50DB9FC6AA5}"/>
                </a:ext>
              </a:extLst>
            </xdr:cNvPr>
            <xdr:cNvSpPr txBox="1"/>
          </xdr:nvSpPr>
          <xdr:spPr>
            <a:xfrm>
              <a:off x="12216765" y="4832985"/>
              <a:ext cx="260008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‖"/>
                        <m:endChr m:val="‖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acc>
                          <m:accPr>
                            <m:chr m:val="̂"/>
                            <m:ctrlPr>
                              <a:rPr lang="en-GB" sz="1100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𝑢</m:t>
                            </m:r>
                          </m:e>
                        </m:acc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9" name="TextBox 28">
              <a:extLst>
                <a:ext uri="{FF2B5EF4-FFF2-40B4-BE49-F238E27FC236}">
                  <a16:creationId xmlns:a16="http://schemas.microsoft.com/office/drawing/2014/main" id="{7EEEAC18-CBBA-481D-902C-E50DB9FC6AA5}"/>
                </a:ext>
              </a:extLst>
            </xdr:cNvPr>
            <xdr:cNvSpPr txBox="1"/>
          </xdr:nvSpPr>
          <xdr:spPr>
            <a:xfrm>
              <a:off x="12216765" y="4832985"/>
              <a:ext cx="260008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‖</a:t>
              </a:r>
              <a:r>
                <a:rPr lang="en-GB" sz="1100" b="0" i="0">
                  <a:latin typeface="Cambria Math" panose="02040503050406030204" pitchFamily="18" charset="0"/>
                </a:rPr>
                <a:t>𝑢 ̂ ‖</a:t>
              </a:r>
              <a:endParaRPr lang="en-GB" sz="1100"/>
            </a:p>
          </xdr:txBody>
        </xdr:sp>
      </mc:Fallback>
    </mc:AlternateContent>
    <xdr:clientData/>
  </xdr:oneCellAnchor>
  <xdr:twoCellAnchor>
    <xdr:from>
      <xdr:col>6</xdr:col>
      <xdr:colOff>76200</xdr:colOff>
      <xdr:row>14</xdr:row>
      <xdr:rowOff>9526</xdr:rowOff>
    </xdr:from>
    <xdr:to>
      <xdr:col>6</xdr:col>
      <xdr:colOff>552450</xdr:colOff>
      <xdr:row>17</xdr:row>
      <xdr:rowOff>0</xdr:rowOff>
    </xdr:to>
    <xdr:sp macro="" textlink="">
      <xdr:nvSpPr>
        <xdr:cNvPr id="31" name="Double Bracket 30">
          <a:extLst>
            <a:ext uri="{FF2B5EF4-FFF2-40B4-BE49-F238E27FC236}">
              <a16:creationId xmlns:a16="http://schemas.microsoft.com/office/drawing/2014/main" id="{29BC6534-9FAD-4880-8AC7-A79D2915B3C5}"/>
            </a:ext>
          </a:extLst>
        </xdr:cNvPr>
        <xdr:cNvSpPr/>
      </xdr:nvSpPr>
      <xdr:spPr>
        <a:xfrm>
          <a:off x="5212080" y="5404486"/>
          <a:ext cx="476250" cy="539114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76200</xdr:colOff>
      <xdr:row>2</xdr:row>
      <xdr:rowOff>9526</xdr:rowOff>
    </xdr:from>
    <xdr:to>
      <xdr:col>5</xdr:col>
      <xdr:colOff>552450</xdr:colOff>
      <xdr:row>5</xdr:row>
      <xdr:rowOff>0</xdr:rowOff>
    </xdr:to>
    <xdr:sp macro="" textlink="">
      <xdr:nvSpPr>
        <xdr:cNvPr id="32" name="Double Bracket 31">
          <a:extLst>
            <a:ext uri="{FF2B5EF4-FFF2-40B4-BE49-F238E27FC236}">
              <a16:creationId xmlns:a16="http://schemas.microsoft.com/office/drawing/2014/main" id="{72FF5C86-6883-4039-BF33-13224FD91281}"/>
            </a:ext>
          </a:extLst>
        </xdr:cNvPr>
        <xdr:cNvSpPr/>
      </xdr:nvSpPr>
      <xdr:spPr>
        <a:xfrm>
          <a:off x="5212080" y="7279006"/>
          <a:ext cx="476250" cy="539114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76200</xdr:colOff>
      <xdr:row>2</xdr:row>
      <xdr:rowOff>9526</xdr:rowOff>
    </xdr:from>
    <xdr:to>
      <xdr:col>6</xdr:col>
      <xdr:colOff>552450</xdr:colOff>
      <xdr:row>5</xdr:row>
      <xdr:rowOff>0</xdr:rowOff>
    </xdr:to>
    <xdr:sp macro="" textlink="">
      <xdr:nvSpPr>
        <xdr:cNvPr id="33" name="Double Bracket 32">
          <a:extLst>
            <a:ext uri="{FF2B5EF4-FFF2-40B4-BE49-F238E27FC236}">
              <a16:creationId xmlns:a16="http://schemas.microsoft.com/office/drawing/2014/main" id="{723576A3-14DD-46FD-A7B7-8A128FD98572}"/>
            </a:ext>
          </a:extLst>
        </xdr:cNvPr>
        <xdr:cNvSpPr/>
      </xdr:nvSpPr>
      <xdr:spPr>
        <a:xfrm>
          <a:off x="6644640" y="7279006"/>
          <a:ext cx="476250" cy="539114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76200</xdr:colOff>
      <xdr:row>2</xdr:row>
      <xdr:rowOff>9526</xdr:rowOff>
    </xdr:from>
    <xdr:to>
      <xdr:col>6</xdr:col>
      <xdr:colOff>552450</xdr:colOff>
      <xdr:row>5</xdr:row>
      <xdr:rowOff>0</xdr:rowOff>
    </xdr:to>
    <xdr:sp macro="" textlink="">
      <xdr:nvSpPr>
        <xdr:cNvPr id="34" name="Double Bracket 33">
          <a:extLst>
            <a:ext uri="{FF2B5EF4-FFF2-40B4-BE49-F238E27FC236}">
              <a16:creationId xmlns:a16="http://schemas.microsoft.com/office/drawing/2014/main" id="{22B3EB69-2E07-48CD-8AE5-447EB5FCB778}"/>
            </a:ext>
          </a:extLst>
        </xdr:cNvPr>
        <xdr:cNvSpPr/>
      </xdr:nvSpPr>
      <xdr:spPr>
        <a:xfrm>
          <a:off x="6644640" y="7279006"/>
          <a:ext cx="476250" cy="539114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152400</xdr:colOff>
      <xdr:row>7</xdr:row>
      <xdr:rowOff>0</xdr:rowOff>
    </xdr:from>
    <xdr:to>
      <xdr:col>0</xdr:col>
      <xdr:colOff>476250</xdr:colOff>
      <xdr:row>9</xdr:row>
      <xdr:rowOff>171450</xdr:rowOff>
    </xdr:to>
    <xdr:sp macro="" textlink="">
      <xdr:nvSpPr>
        <xdr:cNvPr id="35" name="Double Bracket 34">
          <a:extLst>
            <a:ext uri="{FF2B5EF4-FFF2-40B4-BE49-F238E27FC236}">
              <a16:creationId xmlns:a16="http://schemas.microsoft.com/office/drawing/2014/main" id="{D09D4D40-1E9E-49E2-A129-D3A504647705}"/>
            </a:ext>
          </a:extLst>
        </xdr:cNvPr>
        <xdr:cNvSpPr/>
      </xdr:nvSpPr>
      <xdr:spPr>
        <a:xfrm>
          <a:off x="14386560" y="182880"/>
          <a:ext cx="323850" cy="53721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142875</xdr:colOff>
      <xdr:row>7</xdr:row>
      <xdr:rowOff>28575</xdr:rowOff>
    </xdr:from>
    <xdr:to>
      <xdr:col>1</xdr:col>
      <xdr:colOff>466725</xdr:colOff>
      <xdr:row>10</xdr:row>
      <xdr:rowOff>9525</xdr:rowOff>
    </xdr:to>
    <xdr:sp macro="" textlink="">
      <xdr:nvSpPr>
        <xdr:cNvPr id="36" name="Double Bracket 35">
          <a:extLst>
            <a:ext uri="{FF2B5EF4-FFF2-40B4-BE49-F238E27FC236}">
              <a16:creationId xmlns:a16="http://schemas.microsoft.com/office/drawing/2014/main" id="{50CB7474-F231-4573-BD8C-78D00A46C316}"/>
            </a:ext>
          </a:extLst>
        </xdr:cNvPr>
        <xdr:cNvSpPr/>
      </xdr:nvSpPr>
      <xdr:spPr>
        <a:xfrm>
          <a:off x="14986635" y="211455"/>
          <a:ext cx="323850" cy="52959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152400</xdr:colOff>
      <xdr:row>7</xdr:row>
      <xdr:rowOff>9525</xdr:rowOff>
    </xdr:from>
    <xdr:to>
      <xdr:col>3</xdr:col>
      <xdr:colOff>476250</xdr:colOff>
      <xdr:row>9</xdr:row>
      <xdr:rowOff>180975</xdr:rowOff>
    </xdr:to>
    <xdr:sp macro="" textlink="">
      <xdr:nvSpPr>
        <xdr:cNvPr id="37" name="Double Bracket 36">
          <a:extLst>
            <a:ext uri="{FF2B5EF4-FFF2-40B4-BE49-F238E27FC236}">
              <a16:creationId xmlns:a16="http://schemas.microsoft.com/office/drawing/2014/main" id="{9A645330-1719-4E57-8EFE-C23797419F3C}"/>
            </a:ext>
          </a:extLst>
        </xdr:cNvPr>
        <xdr:cNvSpPr/>
      </xdr:nvSpPr>
      <xdr:spPr>
        <a:xfrm>
          <a:off x="16215360" y="192405"/>
          <a:ext cx="323850" cy="53721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19</xdr:col>
      <xdr:colOff>0</xdr:colOff>
      <xdr:row>23</xdr:row>
      <xdr:rowOff>0</xdr:rowOff>
    </xdr:from>
    <xdr:ext cx="613758" cy="2068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8" name="TextBox 37">
              <a:extLst>
                <a:ext uri="{FF2B5EF4-FFF2-40B4-BE49-F238E27FC236}">
                  <a16:creationId xmlns:a16="http://schemas.microsoft.com/office/drawing/2014/main" id="{C5D4F367-488E-4FF3-B644-5337A83DB5A4}"/>
                </a:ext>
              </a:extLst>
            </xdr:cNvPr>
            <xdr:cNvSpPr txBox="1"/>
          </xdr:nvSpPr>
          <xdr:spPr>
            <a:xfrm>
              <a:off x="15994380" y="0"/>
              <a:ext cx="613758" cy="206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d>
                          <m:dPr>
                            <m:begChr m:val="‖"/>
                            <m:endChr m:val="‖"/>
                            <m:ctrlP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𝑢</m:t>
                            </m:r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𝑣</m:t>
                            </m:r>
                          </m:e>
                        </m:d>
                      </m:e>
                    </m:ra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8" name="TextBox 37">
              <a:extLst>
                <a:ext uri="{FF2B5EF4-FFF2-40B4-BE49-F238E27FC236}">
                  <a16:creationId xmlns:a16="http://schemas.microsoft.com/office/drawing/2014/main" id="{C5D4F367-488E-4FF3-B644-5337A83DB5A4}"/>
                </a:ext>
              </a:extLst>
            </xdr:cNvPr>
            <xdr:cNvSpPr txBox="1"/>
          </xdr:nvSpPr>
          <xdr:spPr>
            <a:xfrm>
              <a:off x="15994380" y="0"/>
              <a:ext cx="613758" cy="206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√(</a:t>
              </a:r>
              <a:r>
                <a:rPr lang="en-GB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‖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𝑢−𝑣‖ )</a:t>
              </a:r>
              <a:endParaRPr lang="en-GB" sz="1100"/>
            </a:p>
          </xdr:txBody>
        </xdr:sp>
      </mc:Fallback>
    </mc:AlternateContent>
    <xdr:clientData/>
  </xdr:oneCellAnchor>
  <xdr:twoCellAnchor>
    <xdr:from>
      <xdr:col>17</xdr:col>
      <xdr:colOff>152400</xdr:colOff>
      <xdr:row>24</xdr:row>
      <xdr:rowOff>9525</xdr:rowOff>
    </xdr:from>
    <xdr:to>
      <xdr:col>17</xdr:col>
      <xdr:colOff>476250</xdr:colOff>
      <xdr:row>26</xdr:row>
      <xdr:rowOff>180975</xdr:rowOff>
    </xdr:to>
    <xdr:sp macro="" textlink="">
      <xdr:nvSpPr>
        <xdr:cNvPr id="39" name="Double Bracket 38">
          <a:extLst>
            <a:ext uri="{FF2B5EF4-FFF2-40B4-BE49-F238E27FC236}">
              <a16:creationId xmlns:a16="http://schemas.microsoft.com/office/drawing/2014/main" id="{6173FCB4-9A91-4502-AA03-8BBBD3B12CBB}"/>
            </a:ext>
          </a:extLst>
        </xdr:cNvPr>
        <xdr:cNvSpPr/>
      </xdr:nvSpPr>
      <xdr:spPr>
        <a:xfrm>
          <a:off x="14927580" y="192405"/>
          <a:ext cx="323850" cy="56007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144780</xdr:colOff>
      <xdr:row>0</xdr:row>
      <xdr:rowOff>160020</xdr:rowOff>
    </xdr:from>
    <xdr:to>
      <xdr:col>17</xdr:col>
      <xdr:colOff>144780</xdr:colOff>
      <xdr:row>1</xdr:row>
      <xdr:rowOff>198120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30E4AF20-15A7-A3CE-925E-04AE387FE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2760" y="160020"/>
          <a:ext cx="60960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45720</xdr:colOff>
      <xdr:row>17</xdr:row>
      <xdr:rowOff>137160</xdr:rowOff>
    </xdr:from>
    <xdr:to>
      <xdr:col>23</xdr:col>
      <xdr:colOff>396240</xdr:colOff>
      <xdr:row>19</xdr:row>
      <xdr:rowOff>91440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99BA0C21-C628-FD46-F18C-D984AD051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1300" y="3909060"/>
          <a:ext cx="96012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594360</xdr:colOff>
      <xdr:row>8</xdr:row>
      <xdr:rowOff>152400</xdr:rowOff>
    </xdr:from>
    <xdr:to>
      <xdr:col>16</xdr:col>
      <xdr:colOff>480060</xdr:colOff>
      <xdr:row>10</xdr:row>
      <xdr:rowOff>106680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48D9060F-AFA5-BFFC-4532-50D9F80C5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2740" y="2232660"/>
          <a:ext cx="4953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45720</xdr:colOff>
      <xdr:row>9</xdr:row>
      <xdr:rowOff>22860</xdr:rowOff>
    </xdr:from>
    <xdr:to>
      <xdr:col>18</xdr:col>
      <xdr:colOff>556260</xdr:colOff>
      <xdr:row>10</xdr:row>
      <xdr:rowOff>15240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311A3ABA-5C1C-B9AB-2AAF-11F4396F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2900" y="2286000"/>
          <a:ext cx="51054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96032</xdr:colOff>
      <xdr:row>5</xdr:row>
      <xdr:rowOff>144962</xdr:rowOff>
    </xdr:from>
    <xdr:to>
      <xdr:col>34</xdr:col>
      <xdr:colOff>157423</xdr:colOff>
      <xdr:row>7</xdr:row>
      <xdr:rowOff>59238</xdr:rowOff>
    </xdr:to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5AB163F-7CF6-4AC8-BCCF-98F98194D78B}"/>
            </a:ext>
          </a:extLst>
        </xdr:cNvPr>
        <xdr:cNvSpPr txBox="1"/>
      </xdr:nvSpPr>
      <xdr:spPr>
        <a:xfrm>
          <a:off x="5978672" y="1059362"/>
          <a:ext cx="289991" cy="2800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7</a:t>
          </a:r>
        </a:p>
      </xdr:txBody>
    </xdr:sp>
    <xdr:clientData/>
  </xdr:twoCellAnchor>
  <xdr:twoCellAnchor>
    <xdr:from>
      <xdr:col>31</xdr:col>
      <xdr:colOff>96031</xdr:colOff>
      <xdr:row>5</xdr:row>
      <xdr:rowOff>144961</xdr:rowOff>
    </xdr:from>
    <xdr:to>
      <xdr:col>32</xdr:col>
      <xdr:colOff>157422</xdr:colOff>
      <xdr:row>7</xdr:row>
      <xdr:rowOff>59237</xdr:rowOff>
    </xdr:to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6C1B272-7631-4F74-9FFA-63CBD03C5371}"/>
            </a:ext>
          </a:extLst>
        </xdr:cNvPr>
        <xdr:cNvSpPr txBox="1"/>
      </xdr:nvSpPr>
      <xdr:spPr>
        <a:xfrm>
          <a:off x="5521471" y="1059361"/>
          <a:ext cx="289991" cy="2800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5</a:t>
          </a:r>
        </a:p>
      </xdr:txBody>
    </xdr:sp>
    <xdr:clientData/>
  </xdr:twoCellAnchor>
  <xdr:twoCellAnchor>
    <xdr:from>
      <xdr:col>29</xdr:col>
      <xdr:colOff>207919</xdr:colOff>
      <xdr:row>4</xdr:row>
      <xdr:rowOff>156967</xdr:rowOff>
    </xdr:from>
    <xdr:to>
      <xdr:col>31</xdr:col>
      <xdr:colOff>51278</xdr:colOff>
      <xdr:row>6</xdr:row>
      <xdr:rowOff>71242</xdr:rowOff>
    </xdr:to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C25DA155-94C0-44FF-8778-1BF46C5A53EF}"/>
            </a:ext>
          </a:extLst>
        </xdr:cNvPr>
        <xdr:cNvSpPr txBox="1"/>
      </xdr:nvSpPr>
      <xdr:spPr>
        <a:xfrm>
          <a:off x="5176159" y="888487"/>
          <a:ext cx="300559" cy="2800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u</a:t>
          </a:r>
        </a:p>
      </xdr:txBody>
    </xdr:sp>
    <xdr:clientData/>
  </xdr:twoCellAnchor>
  <xdr:twoCellAnchor>
    <xdr:from>
      <xdr:col>29</xdr:col>
      <xdr:colOff>100208</xdr:colOff>
      <xdr:row>5</xdr:row>
      <xdr:rowOff>145875</xdr:rowOff>
    </xdr:from>
    <xdr:to>
      <xdr:col>30</xdr:col>
      <xdr:colOff>161599</xdr:colOff>
      <xdr:row>7</xdr:row>
      <xdr:rowOff>60151</xdr:rowOff>
    </xdr:to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3016FD99-6400-43C6-86B4-5EDD448F36D2}"/>
            </a:ext>
          </a:extLst>
        </xdr:cNvPr>
        <xdr:cNvSpPr txBox="1"/>
      </xdr:nvSpPr>
      <xdr:spPr>
        <a:xfrm>
          <a:off x="5068448" y="1060275"/>
          <a:ext cx="289991" cy="2800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3</a:t>
          </a:r>
        </a:p>
      </xdr:txBody>
    </xdr:sp>
    <xdr:clientData/>
  </xdr:twoCellAnchor>
  <xdr:twoCellAnchor>
    <xdr:from>
      <xdr:col>27</xdr:col>
      <xdr:colOff>93358</xdr:colOff>
      <xdr:row>5</xdr:row>
      <xdr:rowOff>145353</xdr:rowOff>
    </xdr:from>
    <xdr:to>
      <xdr:col>28</xdr:col>
      <xdr:colOff>154749</xdr:colOff>
      <xdr:row>7</xdr:row>
      <xdr:rowOff>59629</xdr:rowOff>
    </xdr:to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B4550F30-B8DB-4E6A-A62E-34D051E831EA}"/>
            </a:ext>
          </a:extLst>
        </xdr:cNvPr>
        <xdr:cNvSpPr txBox="1"/>
      </xdr:nvSpPr>
      <xdr:spPr>
        <a:xfrm>
          <a:off x="4604398" y="1059753"/>
          <a:ext cx="289991" cy="2800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</a:t>
          </a:r>
        </a:p>
      </xdr:txBody>
    </xdr:sp>
    <xdr:clientData/>
  </xdr:twoCellAnchor>
  <xdr:twoCellAnchor>
    <xdr:from>
      <xdr:col>26</xdr:col>
      <xdr:colOff>31706</xdr:colOff>
      <xdr:row>0</xdr:row>
      <xdr:rowOff>54540</xdr:rowOff>
    </xdr:from>
    <xdr:to>
      <xdr:col>27</xdr:col>
      <xdr:colOff>73525</xdr:colOff>
      <xdr:row>1</xdr:row>
      <xdr:rowOff>158011</xdr:rowOff>
    </xdr:to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19E735A7-6CFA-426F-B47F-F45038067AFD}"/>
            </a:ext>
          </a:extLst>
        </xdr:cNvPr>
        <xdr:cNvSpPr txBox="1"/>
      </xdr:nvSpPr>
      <xdr:spPr>
        <a:xfrm>
          <a:off x="4298906" y="54540"/>
          <a:ext cx="285659" cy="2863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5</a:t>
          </a:r>
        </a:p>
      </xdr:txBody>
    </xdr:sp>
    <xdr:clientData/>
  </xdr:twoCellAnchor>
  <xdr:twoCellAnchor>
    <xdr:from>
      <xdr:col>26</xdr:col>
      <xdr:colOff>35882</xdr:colOff>
      <xdr:row>2</xdr:row>
      <xdr:rowOff>58716</xdr:rowOff>
    </xdr:from>
    <xdr:to>
      <xdr:col>27</xdr:col>
      <xdr:colOff>77701</xdr:colOff>
      <xdr:row>3</xdr:row>
      <xdr:rowOff>162186</xdr:rowOff>
    </xdr:to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9B04F10C-03B5-415F-A4BD-A781AA953D55}"/>
            </a:ext>
          </a:extLst>
        </xdr:cNvPr>
        <xdr:cNvSpPr txBox="1"/>
      </xdr:nvSpPr>
      <xdr:spPr>
        <a:xfrm>
          <a:off x="4303082" y="424476"/>
          <a:ext cx="285659" cy="286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3</a:t>
          </a:r>
        </a:p>
      </xdr:txBody>
    </xdr:sp>
    <xdr:clientData/>
  </xdr:twoCellAnchor>
  <xdr:twoCellAnchor>
    <xdr:from>
      <xdr:col>26</xdr:col>
      <xdr:colOff>48604</xdr:colOff>
      <xdr:row>4</xdr:row>
      <xdr:rowOff>58193</xdr:rowOff>
    </xdr:from>
    <xdr:to>
      <xdr:col>27</xdr:col>
      <xdr:colOff>90423</xdr:colOff>
      <xdr:row>5</xdr:row>
      <xdr:rowOff>161664</xdr:rowOff>
    </xdr:to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B10F6115-2DB1-44FA-9387-32E0A4FF250B}"/>
            </a:ext>
          </a:extLst>
        </xdr:cNvPr>
        <xdr:cNvSpPr txBox="1"/>
      </xdr:nvSpPr>
      <xdr:spPr>
        <a:xfrm>
          <a:off x="4315804" y="789713"/>
          <a:ext cx="285659" cy="2863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</a:t>
          </a:r>
        </a:p>
      </xdr:txBody>
    </xdr:sp>
    <xdr:clientData/>
  </xdr:twoCellAnchor>
  <xdr:twoCellAnchor>
    <xdr:from>
      <xdr:col>28</xdr:col>
      <xdr:colOff>95250</xdr:colOff>
      <xdr:row>1</xdr:row>
      <xdr:rowOff>0</xdr:rowOff>
    </xdr:from>
    <xdr:to>
      <xdr:col>30</xdr:col>
      <xdr:colOff>123825</xdr:colOff>
      <xdr:row>2</xdr:row>
      <xdr:rowOff>104775</xdr:rowOff>
    </xdr:to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A70B312-43FE-4B6F-BD65-9F199D527154}"/>
            </a:ext>
          </a:extLst>
        </xdr:cNvPr>
        <xdr:cNvSpPr txBox="1"/>
      </xdr:nvSpPr>
      <xdr:spPr>
        <a:xfrm>
          <a:off x="4834890" y="182880"/>
          <a:ext cx="485775" cy="2876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(3,4)</a:t>
          </a:r>
        </a:p>
      </xdr:txBody>
    </xdr:sp>
    <xdr:clientData/>
  </xdr:twoCellAnchor>
  <xdr:twoCellAnchor>
    <xdr:from>
      <xdr:col>31</xdr:col>
      <xdr:colOff>164143</xdr:colOff>
      <xdr:row>4</xdr:row>
      <xdr:rowOff>104253</xdr:rowOff>
    </xdr:from>
    <xdr:to>
      <xdr:col>33</xdr:col>
      <xdr:colOff>192196</xdr:colOff>
      <xdr:row>6</xdr:row>
      <xdr:rowOff>18528</xdr:rowOff>
    </xdr:to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46D0492-3490-49C0-B6F8-723CC4033326}"/>
            </a:ext>
          </a:extLst>
        </xdr:cNvPr>
        <xdr:cNvSpPr txBox="1"/>
      </xdr:nvSpPr>
      <xdr:spPr>
        <a:xfrm>
          <a:off x="5589583" y="835773"/>
          <a:ext cx="485253" cy="2800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(5,1)</a:t>
          </a:r>
        </a:p>
      </xdr:txBody>
    </xdr:sp>
    <xdr:clientData/>
  </xdr:twoCellAnchor>
  <xdr:twoCellAnchor>
    <xdr:from>
      <xdr:col>34</xdr:col>
      <xdr:colOff>190500</xdr:colOff>
      <xdr:row>0</xdr:row>
      <xdr:rowOff>47625</xdr:rowOff>
    </xdr:from>
    <xdr:to>
      <xdr:col>36</xdr:col>
      <xdr:colOff>161925</xdr:colOff>
      <xdr:row>1</xdr:row>
      <xdr:rowOff>152400</xdr:rowOff>
    </xdr:to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D615E483-B2A3-4797-94DB-33BDD26EDFDA}"/>
            </a:ext>
          </a:extLst>
        </xdr:cNvPr>
        <xdr:cNvSpPr txBox="1"/>
      </xdr:nvSpPr>
      <xdr:spPr>
        <a:xfrm>
          <a:off x="6301740" y="47625"/>
          <a:ext cx="474345" cy="2876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(8,5)</a:t>
          </a:r>
        </a:p>
      </xdr:txBody>
    </xdr:sp>
    <xdr:clientData/>
  </xdr:twoCellAnchor>
  <xdr:twoCellAnchor>
    <xdr:from>
      <xdr:col>27</xdr:col>
      <xdr:colOff>183258</xdr:colOff>
      <xdr:row>2</xdr:row>
      <xdr:rowOff>143919</xdr:rowOff>
    </xdr:from>
    <xdr:to>
      <xdr:col>29</xdr:col>
      <xdr:colOff>26096</xdr:colOff>
      <xdr:row>4</xdr:row>
      <xdr:rowOff>58194</xdr:rowOff>
    </xdr:to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42C14F3C-C7AB-422A-96BD-45CAA2293577}"/>
            </a:ext>
          </a:extLst>
        </xdr:cNvPr>
        <xdr:cNvSpPr txBox="1"/>
      </xdr:nvSpPr>
      <xdr:spPr>
        <a:xfrm>
          <a:off x="4694298" y="509679"/>
          <a:ext cx="300038" cy="2800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v</a:t>
          </a:r>
        </a:p>
      </xdr:txBody>
    </xdr:sp>
    <xdr:clientData/>
  </xdr:twoCellAnchor>
  <xdr:twoCellAnchor>
    <xdr:from>
      <xdr:col>33</xdr:col>
      <xdr:colOff>52387</xdr:colOff>
      <xdr:row>3</xdr:row>
      <xdr:rowOff>85725</xdr:rowOff>
    </xdr:from>
    <xdr:to>
      <xdr:col>34</xdr:col>
      <xdr:colOff>114300</xdr:colOff>
      <xdr:row>5</xdr:row>
      <xdr:rowOff>0</xdr:rowOff>
    </xdr:to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F08E361-E683-444E-89FF-C81FB87B54D7}"/>
            </a:ext>
          </a:extLst>
        </xdr:cNvPr>
        <xdr:cNvSpPr txBox="1"/>
      </xdr:nvSpPr>
      <xdr:spPr>
        <a:xfrm>
          <a:off x="5935027" y="634365"/>
          <a:ext cx="290513" cy="2800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rgbClr val="FFC000"/>
              </a:solidFill>
            </a:rPr>
            <a:t>v</a:t>
          </a:r>
        </a:p>
      </xdr:txBody>
    </xdr:sp>
    <xdr:clientData/>
  </xdr:twoCellAnchor>
  <xdr:twoCellAnchor>
    <xdr:from>
      <xdr:col>29</xdr:col>
      <xdr:colOff>208505</xdr:colOff>
      <xdr:row>2</xdr:row>
      <xdr:rowOff>70721</xdr:rowOff>
    </xdr:from>
    <xdr:to>
      <xdr:col>31</xdr:col>
      <xdr:colOff>170928</xdr:colOff>
      <xdr:row>3</xdr:row>
      <xdr:rowOff>165971</xdr:rowOff>
    </xdr:to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4056FCB0-4640-47BA-9C39-EC9AEE18D7D8}"/>
            </a:ext>
          </a:extLst>
        </xdr:cNvPr>
        <xdr:cNvSpPr txBox="1"/>
      </xdr:nvSpPr>
      <xdr:spPr>
        <a:xfrm>
          <a:off x="5176745" y="436481"/>
          <a:ext cx="419623" cy="2781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u+v</a:t>
          </a:r>
        </a:p>
      </xdr:txBody>
    </xdr:sp>
    <xdr:clientData/>
  </xdr:twoCellAnchor>
  <xdr:twoCellAnchor>
    <xdr:from>
      <xdr:col>31</xdr:col>
      <xdr:colOff>147637</xdr:colOff>
      <xdr:row>0</xdr:row>
      <xdr:rowOff>66675</xdr:rowOff>
    </xdr:from>
    <xdr:to>
      <xdr:col>32</xdr:col>
      <xdr:colOff>209550</xdr:colOff>
      <xdr:row>1</xdr:row>
      <xdr:rowOff>171450</xdr:rowOff>
    </xdr:to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D26E151-3808-4463-9637-7BB588F786E2}"/>
            </a:ext>
          </a:extLst>
        </xdr:cNvPr>
        <xdr:cNvSpPr txBox="1"/>
      </xdr:nvSpPr>
      <xdr:spPr>
        <a:xfrm>
          <a:off x="5573077" y="66675"/>
          <a:ext cx="290513" cy="2876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rgbClr val="FFC000"/>
              </a:solidFill>
            </a:rPr>
            <a:t>u</a:t>
          </a:r>
        </a:p>
      </xdr:txBody>
    </xdr:sp>
    <xdr:clientData/>
  </xdr:twoCellAnchor>
  <xdr:twoCellAnchor>
    <xdr:from>
      <xdr:col>26</xdr:col>
      <xdr:colOff>238125</xdr:colOff>
      <xdr:row>5</xdr:row>
      <xdr:rowOff>0</xdr:rowOff>
    </xdr:from>
    <xdr:to>
      <xdr:col>32</xdr:col>
      <xdr:colOff>9525</xdr:colOff>
      <xdr:row>5</xdr:row>
      <xdr:rowOff>182671</xdr:rowOff>
    </xdr:to>
    <xdr:cxnSp macro="">
      <xdr:nvCxnSpPr>
        <xdr:cNvPr id="104" name="Straight Arrow Connector 103">
          <a:extLst>
            <a:ext uri="{FF2B5EF4-FFF2-40B4-BE49-F238E27FC236}">
              <a16:creationId xmlns:a16="http://schemas.microsoft.com/office/drawing/2014/main" id="{5A6F7189-89D4-4104-9F2E-7766A64448A4}"/>
            </a:ext>
          </a:extLst>
        </xdr:cNvPr>
        <xdr:cNvCxnSpPr/>
      </xdr:nvCxnSpPr>
      <xdr:spPr>
        <a:xfrm flipV="1">
          <a:off x="4505325" y="914400"/>
          <a:ext cx="1158240" cy="18267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581025</xdr:colOff>
      <xdr:row>2</xdr:row>
      <xdr:rowOff>19050</xdr:rowOff>
    </xdr:from>
    <xdr:to>
      <xdr:col>30</xdr:col>
      <xdr:colOff>9525</xdr:colOff>
      <xdr:row>6</xdr:row>
      <xdr:rowOff>0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58114F6D-184C-444F-B309-1B37008CDD91}"/>
            </a:ext>
          </a:extLst>
        </xdr:cNvPr>
        <xdr:cNvCxnSpPr/>
      </xdr:nvCxnSpPr>
      <xdr:spPr>
        <a:xfrm flipV="1">
          <a:off x="4512945" y="384810"/>
          <a:ext cx="693420" cy="71247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28575</xdr:colOff>
      <xdr:row>1</xdr:row>
      <xdr:rowOff>19050</xdr:rowOff>
    </xdr:from>
    <xdr:to>
      <xdr:col>34</xdr:col>
      <xdr:colOff>238125</xdr:colOff>
      <xdr:row>2</xdr:row>
      <xdr:rowOff>9525</xdr:rowOff>
    </xdr:to>
    <xdr:cxnSp macro="">
      <xdr:nvCxnSpPr>
        <xdr:cNvPr id="106" name="Straight Arrow Connector 105">
          <a:extLst>
            <a:ext uri="{FF2B5EF4-FFF2-40B4-BE49-F238E27FC236}">
              <a16:creationId xmlns:a16="http://schemas.microsoft.com/office/drawing/2014/main" id="{C0EE064E-8B35-4769-920C-7DE489931E6C}"/>
            </a:ext>
          </a:extLst>
        </xdr:cNvPr>
        <xdr:cNvCxnSpPr/>
      </xdr:nvCxnSpPr>
      <xdr:spPr>
        <a:xfrm flipV="1">
          <a:off x="5225415" y="201930"/>
          <a:ext cx="1123950" cy="173355"/>
        </a:xfrm>
        <a:prstGeom prst="straightConnector1">
          <a:avLst/>
        </a:prstGeom>
        <a:ln w="19050" cap="flat" cmpd="sng" algn="ctr">
          <a:solidFill>
            <a:srgbClr val="FFC000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32</xdr:col>
      <xdr:colOff>9525</xdr:colOff>
      <xdr:row>1</xdr:row>
      <xdr:rowOff>19050</xdr:rowOff>
    </xdr:from>
    <xdr:to>
      <xdr:col>35</xdr:col>
      <xdr:colOff>19050</xdr:colOff>
      <xdr:row>5</xdr:row>
      <xdr:rowOff>0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id="{4846CC80-53F7-46A3-8CA4-49BF80CCAB83}"/>
            </a:ext>
          </a:extLst>
        </xdr:cNvPr>
        <xdr:cNvCxnSpPr/>
      </xdr:nvCxnSpPr>
      <xdr:spPr>
        <a:xfrm flipV="1">
          <a:off x="5663565" y="201930"/>
          <a:ext cx="718185" cy="712470"/>
        </a:xfrm>
        <a:prstGeom prst="straightConnector1">
          <a:avLst/>
        </a:prstGeom>
        <a:ln>
          <a:solidFill>
            <a:srgbClr val="FFC000"/>
          </a:solidFill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600075</xdr:colOff>
      <xdr:row>1</xdr:row>
      <xdr:rowOff>19050</xdr:rowOff>
    </xdr:from>
    <xdr:to>
      <xdr:col>35</xdr:col>
      <xdr:colOff>0</xdr:colOff>
      <xdr:row>5</xdr:row>
      <xdr:rowOff>180975</xdr:rowOff>
    </xdr:to>
    <xdr:cxnSp macro="">
      <xdr:nvCxnSpPr>
        <xdr:cNvPr id="108" name="Straight Arrow Connector 107">
          <a:extLst>
            <a:ext uri="{FF2B5EF4-FFF2-40B4-BE49-F238E27FC236}">
              <a16:creationId xmlns:a16="http://schemas.microsoft.com/office/drawing/2014/main" id="{17DB30EF-A0FB-4A81-BDD4-3B61F7460032}"/>
            </a:ext>
          </a:extLst>
        </xdr:cNvPr>
        <xdr:cNvCxnSpPr/>
      </xdr:nvCxnSpPr>
      <xdr:spPr>
        <a:xfrm flipV="1">
          <a:off x="4509135" y="201930"/>
          <a:ext cx="1853565" cy="893445"/>
        </a:xfrm>
        <a:prstGeom prst="straightConnector1">
          <a:avLst/>
        </a:prstGeom>
        <a:ln>
          <a:tailEnd type="triangle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581025</xdr:colOff>
      <xdr:row>0</xdr:row>
      <xdr:rowOff>38100</xdr:rowOff>
    </xdr:from>
    <xdr:to>
      <xdr:col>26</xdr:col>
      <xdr:colOff>600075</xdr:colOff>
      <xdr:row>6</xdr:row>
      <xdr:rowOff>0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548176D0-C06C-4497-BC5E-4EFF19F0FDEB}"/>
            </a:ext>
          </a:extLst>
        </xdr:cNvPr>
        <xdr:cNvCxnSpPr/>
      </xdr:nvCxnSpPr>
      <xdr:spPr>
        <a:xfrm flipV="1">
          <a:off x="4512945" y="38100"/>
          <a:ext cx="0" cy="105918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231602</xdr:colOff>
      <xdr:row>5</xdr:row>
      <xdr:rowOff>185411</xdr:rowOff>
    </xdr:from>
    <xdr:to>
      <xdr:col>36</xdr:col>
      <xdr:colOff>212029</xdr:colOff>
      <xdr:row>5</xdr:row>
      <xdr:rowOff>189195</xdr:rowOff>
    </xdr:to>
    <xdr:cxnSp macro="">
      <xdr:nvCxnSpPr>
        <xdr:cNvPr id="110" name="Straight Arrow Connector 109">
          <a:extLst>
            <a:ext uri="{FF2B5EF4-FFF2-40B4-BE49-F238E27FC236}">
              <a16:creationId xmlns:a16="http://schemas.microsoft.com/office/drawing/2014/main" id="{6FF127DC-5EC2-4134-A5BD-E933F8BA7784}"/>
            </a:ext>
          </a:extLst>
        </xdr:cNvPr>
        <xdr:cNvCxnSpPr/>
      </xdr:nvCxnSpPr>
      <xdr:spPr>
        <a:xfrm>
          <a:off x="4498802" y="1099811"/>
          <a:ext cx="2327387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9786</xdr:colOff>
      <xdr:row>0</xdr:row>
      <xdr:rowOff>185933</xdr:rowOff>
    </xdr:from>
    <xdr:to>
      <xdr:col>27</xdr:col>
      <xdr:colOff>78288</xdr:colOff>
      <xdr:row>0</xdr:row>
      <xdr:rowOff>185933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BE59F2A4-EDA1-4762-B547-EDD3210BE00D}"/>
            </a:ext>
          </a:extLst>
        </xdr:cNvPr>
        <xdr:cNvCxnSpPr/>
      </xdr:nvCxnSpPr>
      <xdr:spPr>
        <a:xfrm>
          <a:off x="4520826" y="185933"/>
          <a:ext cx="68502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233950</xdr:colOff>
      <xdr:row>1</xdr:row>
      <xdr:rowOff>188281</xdr:rowOff>
    </xdr:from>
    <xdr:to>
      <xdr:col>27</xdr:col>
      <xdr:colOff>64327</xdr:colOff>
      <xdr:row>1</xdr:row>
      <xdr:rowOff>188281</xdr:rowOff>
    </xdr:to>
    <xdr:cxnSp macro="">
      <xdr:nvCxnSpPr>
        <xdr:cNvPr id="112" name="Straight Connector 111">
          <a:extLst>
            <a:ext uri="{FF2B5EF4-FFF2-40B4-BE49-F238E27FC236}">
              <a16:creationId xmlns:a16="http://schemas.microsoft.com/office/drawing/2014/main" id="{664A2F7E-55E0-43C7-A577-02827FF1D231}"/>
            </a:ext>
          </a:extLst>
        </xdr:cNvPr>
        <xdr:cNvCxnSpPr/>
      </xdr:nvCxnSpPr>
      <xdr:spPr>
        <a:xfrm>
          <a:off x="4501150" y="363541"/>
          <a:ext cx="74217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1435</xdr:colOff>
      <xdr:row>3</xdr:row>
      <xdr:rowOff>4697</xdr:rowOff>
    </xdr:from>
    <xdr:to>
      <xdr:col>27</xdr:col>
      <xdr:colOff>69937</xdr:colOff>
      <xdr:row>3</xdr:row>
      <xdr:rowOff>4697</xdr:rowOff>
    </xdr:to>
    <xdr:cxnSp macro="">
      <xdr:nvCxnSpPr>
        <xdr:cNvPr id="113" name="Straight Connector 112">
          <a:extLst>
            <a:ext uri="{FF2B5EF4-FFF2-40B4-BE49-F238E27FC236}">
              <a16:creationId xmlns:a16="http://schemas.microsoft.com/office/drawing/2014/main" id="{03F13412-C991-4398-9F36-589D1BADEAF7}"/>
            </a:ext>
          </a:extLst>
        </xdr:cNvPr>
        <xdr:cNvCxnSpPr/>
      </xdr:nvCxnSpPr>
      <xdr:spPr>
        <a:xfrm>
          <a:off x="4512475" y="553337"/>
          <a:ext cx="68502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235385</xdr:colOff>
      <xdr:row>4</xdr:row>
      <xdr:rowOff>522</xdr:rowOff>
    </xdr:from>
    <xdr:to>
      <xdr:col>27</xdr:col>
      <xdr:colOff>65762</xdr:colOff>
      <xdr:row>4</xdr:row>
      <xdr:rowOff>522</xdr:rowOff>
    </xdr:to>
    <xdr:cxnSp macro="">
      <xdr:nvCxnSpPr>
        <xdr:cNvPr id="114" name="Straight Connector 113">
          <a:extLst>
            <a:ext uri="{FF2B5EF4-FFF2-40B4-BE49-F238E27FC236}">
              <a16:creationId xmlns:a16="http://schemas.microsoft.com/office/drawing/2014/main" id="{7DFFAE68-5A0B-488E-9965-DE9C58580354}"/>
            </a:ext>
          </a:extLst>
        </xdr:cNvPr>
        <xdr:cNvCxnSpPr/>
      </xdr:nvCxnSpPr>
      <xdr:spPr>
        <a:xfrm>
          <a:off x="4502585" y="732042"/>
          <a:ext cx="74217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227947</xdr:colOff>
      <xdr:row>4</xdr:row>
      <xdr:rowOff>188804</xdr:rowOff>
    </xdr:from>
    <xdr:to>
      <xdr:col>27</xdr:col>
      <xdr:colOff>58324</xdr:colOff>
      <xdr:row>4</xdr:row>
      <xdr:rowOff>188804</xdr:rowOff>
    </xdr:to>
    <xdr:cxnSp macro="">
      <xdr:nvCxnSpPr>
        <xdr:cNvPr id="115" name="Straight Connector 114">
          <a:extLst>
            <a:ext uri="{FF2B5EF4-FFF2-40B4-BE49-F238E27FC236}">
              <a16:creationId xmlns:a16="http://schemas.microsoft.com/office/drawing/2014/main" id="{CBA6B9E7-781E-4931-A928-9583CD7ECCA6}"/>
            </a:ext>
          </a:extLst>
        </xdr:cNvPr>
        <xdr:cNvCxnSpPr/>
      </xdr:nvCxnSpPr>
      <xdr:spPr>
        <a:xfrm>
          <a:off x="4495147" y="912704"/>
          <a:ext cx="74217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218553</xdr:colOff>
      <xdr:row>5</xdr:row>
      <xdr:rowOff>114170</xdr:rowOff>
    </xdr:from>
    <xdr:to>
      <xdr:col>27</xdr:col>
      <xdr:colOff>218553</xdr:colOff>
      <xdr:row>6</xdr:row>
      <xdr:rowOff>3262</xdr:rowOff>
    </xdr:to>
    <xdr:cxnSp macro="">
      <xdr:nvCxnSpPr>
        <xdr:cNvPr id="116" name="Straight Connector 115">
          <a:extLst>
            <a:ext uri="{FF2B5EF4-FFF2-40B4-BE49-F238E27FC236}">
              <a16:creationId xmlns:a16="http://schemas.microsoft.com/office/drawing/2014/main" id="{41A4FB24-11E7-4E7C-AB58-3753822086CC}"/>
            </a:ext>
          </a:extLst>
        </xdr:cNvPr>
        <xdr:cNvCxnSpPr/>
      </xdr:nvCxnSpPr>
      <xdr:spPr>
        <a:xfrm>
          <a:off x="4729593" y="1028570"/>
          <a:ext cx="0" cy="7197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2349</xdr:colOff>
      <xdr:row>5</xdr:row>
      <xdr:rowOff>116518</xdr:rowOff>
    </xdr:from>
    <xdr:to>
      <xdr:col>29</xdr:col>
      <xdr:colOff>2349</xdr:colOff>
      <xdr:row>6</xdr:row>
      <xdr:rowOff>5610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64E273B4-22B8-4DCC-86D4-229B337E8A68}"/>
            </a:ext>
          </a:extLst>
        </xdr:cNvPr>
        <xdr:cNvCxnSpPr/>
      </xdr:nvCxnSpPr>
      <xdr:spPr>
        <a:xfrm>
          <a:off x="4970589" y="1030918"/>
          <a:ext cx="0" cy="7197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4698</xdr:colOff>
      <xdr:row>5</xdr:row>
      <xdr:rowOff>115605</xdr:rowOff>
    </xdr:from>
    <xdr:to>
      <xdr:col>30</xdr:col>
      <xdr:colOff>4698</xdr:colOff>
      <xdr:row>6</xdr:row>
      <xdr:rowOff>4697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8E675573-300D-4515-B00C-6E2E36761747}"/>
            </a:ext>
          </a:extLst>
        </xdr:cNvPr>
        <xdr:cNvCxnSpPr/>
      </xdr:nvCxnSpPr>
      <xdr:spPr>
        <a:xfrm>
          <a:off x="5201538" y="1030005"/>
          <a:ext cx="0" cy="7197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522</xdr:colOff>
      <xdr:row>5</xdr:row>
      <xdr:rowOff>114691</xdr:rowOff>
    </xdr:from>
    <xdr:to>
      <xdr:col>31</xdr:col>
      <xdr:colOff>522</xdr:colOff>
      <xdr:row>6</xdr:row>
      <xdr:rowOff>3783</xdr:rowOff>
    </xdr:to>
    <xdr:cxnSp macro="">
      <xdr:nvCxnSpPr>
        <xdr:cNvPr id="119" name="Straight Connector 118">
          <a:extLst>
            <a:ext uri="{FF2B5EF4-FFF2-40B4-BE49-F238E27FC236}">
              <a16:creationId xmlns:a16="http://schemas.microsoft.com/office/drawing/2014/main" id="{B51DB733-B6E6-4BC7-83FF-D09672C27250}"/>
            </a:ext>
          </a:extLst>
        </xdr:cNvPr>
        <xdr:cNvCxnSpPr/>
      </xdr:nvCxnSpPr>
      <xdr:spPr>
        <a:xfrm>
          <a:off x="5425962" y="1029091"/>
          <a:ext cx="0" cy="7197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218162</xdr:colOff>
      <xdr:row>5</xdr:row>
      <xdr:rowOff>117040</xdr:rowOff>
    </xdr:from>
    <xdr:to>
      <xdr:col>31</xdr:col>
      <xdr:colOff>218162</xdr:colOff>
      <xdr:row>6</xdr:row>
      <xdr:rowOff>6132</xdr:rowOff>
    </xdr:to>
    <xdr:cxnSp macro="">
      <xdr:nvCxnSpPr>
        <xdr:cNvPr id="120" name="Straight Connector 119">
          <a:extLst>
            <a:ext uri="{FF2B5EF4-FFF2-40B4-BE49-F238E27FC236}">
              <a16:creationId xmlns:a16="http://schemas.microsoft.com/office/drawing/2014/main" id="{F5185092-DEF5-423A-B032-6BA569D6587A}"/>
            </a:ext>
          </a:extLst>
        </xdr:cNvPr>
        <xdr:cNvCxnSpPr/>
      </xdr:nvCxnSpPr>
      <xdr:spPr>
        <a:xfrm>
          <a:off x="5643602" y="1031440"/>
          <a:ext cx="0" cy="7197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1958</xdr:colOff>
      <xdr:row>5</xdr:row>
      <xdr:rowOff>119389</xdr:rowOff>
    </xdr:from>
    <xdr:to>
      <xdr:col>33</xdr:col>
      <xdr:colOff>1958</xdr:colOff>
      <xdr:row>6</xdr:row>
      <xdr:rowOff>8481</xdr:rowOff>
    </xdr:to>
    <xdr:cxnSp macro="">
      <xdr:nvCxnSpPr>
        <xdr:cNvPr id="121" name="Straight Connector 120">
          <a:extLst>
            <a:ext uri="{FF2B5EF4-FFF2-40B4-BE49-F238E27FC236}">
              <a16:creationId xmlns:a16="http://schemas.microsoft.com/office/drawing/2014/main" id="{3BDFEF63-6873-4A12-8F26-B8944426AF44}"/>
            </a:ext>
          </a:extLst>
        </xdr:cNvPr>
        <xdr:cNvCxnSpPr/>
      </xdr:nvCxnSpPr>
      <xdr:spPr>
        <a:xfrm>
          <a:off x="5884598" y="1033789"/>
          <a:ext cx="0" cy="7197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5</xdr:row>
      <xdr:rowOff>114169</xdr:rowOff>
    </xdr:from>
    <xdr:to>
      <xdr:col>34</xdr:col>
      <xdr:colOff>0</xdr:colOff>
      <xdr:row>6</xdr:row>
      <xdr:rowOff>3261</xdr:rowOff>
    </xdr:to>
    <xdr:cxnSp macro="">
      <xdr:nvCxnSpPr>
        <xdr:cNvPr id="122" name="Straight Connector 121">
          <a:extLst>
            <a:ext uri="{FF2B5EF4-FFF2-40B4-BE49-F238E27FC236}">
              <a16:creationId xmlns:a16="http://schemas.microsoft.com/office/drawing/2014/main" id="{9E15EA75-DBF8-4564-A52B-71DAA661F106}"/>
            </a:ext>
          </a:extLst>
        </xdr:cNvPr>
        <xdr:cNvCxnSpPr/>
      </xdr:nvCxnSpPr>
      <xdr:spPr>
        <a:xfrm>
          <a:off x="6111240" y="1028569"/>
          <a:ext cx="0" cy="7197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246998</xdr:colOff>
      <xdr:row>5</xdr:row>
      <xdr:rowOff>119780</xdr:rowOff>
    </xdr:from>
    <xdr:to>
      <xdr:col>34</xdr:col>
      <xdr:colOff>246998</xdr:colOff>
      <xdr:row>6</xdr:row>
      <xdr:rowOff>8872</xdr:rowOff>
    </xdr:to>
    <xdr:cxnSp macro="">
      <xdr:nvCxnSpPr>
        <xdr:cNvPr id="123" name="Straight Connector 122">
          <a:extLst>
            <a:ext uri="{FF2B5EF4-FFF2-40B4-BE49-F238E27FC236}">
              <a16:creationId xmlns:a16="http://schemas.microsoft.com/office/drawing/2014/main" id="{71A52373-1FBB-49CB-BE04-9203DF0A55D8}"/>
            </a:ext>
          </a:extLst>
        </xdr:cNvPr>
        <xdr:cNvCxnSpPr/>
      </xdr:nvCxnSpPr>
      <xdr:spPr>
        <a:xfrm>
          <a:off x="6358238" y="1034180"/>
          <a:ext cx="0" cy="7197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7959</xdr:colOff>
      <xdr:row>5</xdr:row>
      <xdr:rowOff>118867</xdr:rowOff>
    </xdr:from>
    <xdr:to>
      <xdr:col>36</xdr:col>
      <xdr:colOff>7959</xdr:colOff>
      <xdr:row>6</xdr:row>
      <xdr:rowOff>7959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6C836B5B-C957-47F6-9F55-D5B02BA3730C}"/>
            </a:ext>
          </a:extLst>
        </xdr:cNvPr>
        <xdr:cNvCxnSpPr/>
      </xdr:nvCxnSpPr>
      <xdr:spPr>
        <a:xfrm>
          <a:off x="6622119" y="1033267"/>
          <a:ext cx="0" cy="7197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7</xdr:row>
      <xdr:rowOff>180975</xdr:rowOff>
    </xdr:from>
    <xdr:to>
      <xdr:col>27</xdr:col>
      <xdr:colOff>9525</xdr:colOff>
      <xdr:row>14</xdr:row>
      <xdr:rowOff>0</xdr:rowOff>
    </xdr:to>
    <xdr:cxnSp macro="">
      <xdr:nvCxnSpPr>
        <xdr:cNvPr id="125" name="Straight Arrow Connector 124">
          <a:extLst>
            <a:ext uri="{FF2B5EF4-FFF2-40B4-BE49-F238E27FC236}">
              <a16:creationId xmlns:a16="http://schemas.microsoft.com/office/drawing/2014/main" id="{7291545C-3857-4E1B-B32C-B473BDE7BF59}"/>
            </a:ext>
          </a:extLst>
        </xdr:cNvPr>
        <xdr:cNvCxnSpPr/>
      </xdr:nvCxnSpPr>
      <xdr:spPr>
        <a:xfrm flipV="1">
          <a:off x="4511040" y="1461135"/>
          <a:ext cx="9525" cy="109918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7807</xdr:colOff>
      <xdr:row>13</xdr:row>
      <xdr:rowOff>183473</xdr:rowOff>
    </xdr:from>
    <xdr:to>
      <xdr:col>34</xdr:col>
      <xdr:colOff>23422</xdr:colOff>
      <xdr:row>14</xdr:row>
      <xdr:rowOff>7808</xdr:rowOff>
    </xdr:to>
    <xdr:cxnSp macro="">
      <xdr:nvCxnSpPr>
        <xdr:cNvPr id="126" name="Straight Arrow Connector 125">
          <a:extLst>
            <a:ext uri="{FF2B5EF4-FFF2-40B4-BE49-F238E27FC236}">
              <a16:creationId xmlns:a16="http://schemas.microsoft.com/office/drawing/2014/main" id="{0A7E6B5B-3C70-46EE-A865-5B54E9C4B8F5}"/>
            </a:ext>
          </a:extLst>
        </xdr:cNvPr>
        <xdr:cNvCxnSpPr/>
      </xdr:nvCxnSpPr>
      <xdr:spPr>
        <a:xfrm flipV="1">
          <a:off x="4518847" y="2560913"/>
          <a:ext cx="1615815" cy="721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4372</xdr:colOff>
      <xdr:row>16</xdr:row>
      <xdr:rowOff>561</xdr:rowOff>
    </xdr:from>
    <xdr:to>
      <xdr:col>27</xdr:col>
      <xdr:colOff>13897</xdr:colOff>
      <xdr:row>22</xdr:row>
      <xdr:rowOff>10866</xdr:rowOff>
    </xdr:to>
    <xdr:cxnSp macro="">
      <xdr:nvCxnSpPr>
        <xdr:cNvPr id="127" name="Straight Arrow Connector 126">
          <a:extLst>
            <a:ext uri="{FF2B5EF4-FFF2-40B4-BE49-F238E27FC236}">
              <a16:creationId xmlns:a16="http://schemas.microsoft.com/office/drawing/2014/main" id="{4BFBF33F-199B-4C7E-B44F-BA9F0714713E}"/>
            </a:ext>
          </a:extLst>
        </xdr:cNvPr>
        <xdr:cNvCxnSpPr/>
      </xdr:nvCxnSpPr>
      <xdr:spPr>
        <a:xfrm flipV="1">
          <a:off x="4515412" y="2926641"/>
          <a:ext cx="9525" cy="110758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12179</xdr:colOff>
      <xdr:row>22</xdr:row>
      <xdr:rowOff>3059</xdr:rowOff>
    </xdr:from>
    <xdr:to>
      <xdr:col>34</xdr:col>
      <xdr:colOff>27794</xdr:colOff>
      <xdr:row>22</xdr:row>
      <xdr:rowOff>21782</xdr:rowOff>
    </xdr:to>
    <xdr:cxnSp macro="">
      <xdr:nvCxnSpPr>
        <xdr:cNvPr id="128" name="Straight Arrow Connector 127">
          <a:extLst>
            <a:ext uri="{FF2B5EF4-FFF2-40B4-BE49-F238E27FC236}">
              <a16:creationId xmlns:a16="http://schemas.microsoft.com/office/drawing/2014/main" id="{779C1AD6-8C72-478F-B4BC-6B34ED3DC2AE}"/>
            </a:ext>
          </a:extLst>
        </xdr:cNvPr>
        <xdr:cNvCxnSpPr/>
      </xdr:nvCxnSpPr>
      <xdr:spPr>
        <a:xfrm flipV="1">
          <a:off x="4523219" y="4026419"/>
          <a:ext cx="1615815" cy="1872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4106</xdr:colOff>
      <xdr:row>10</xdr:row>
      <xdr:rowOff>4105</xdr:rowOff>
    </xdr:from>
    <xdr:to>
      <xdr:col>29</xdr:col>
      <xdr:colOff>0</xdr:colOff>
      <xdr:row>13</xdr:row>
      <xdr:rowOff>184752</xdr:rowOff>
    </xdr:to>
    <xdr:cxnSp macro="">
      <xdr:nvCxnSpPr>
        <xdr:cNvPr id="129" name="Straight Arrow Connector 128">
          <a:extLst>
            <a:ext uri="{FF2B5EF4-FFF2-40B4-BE49-F238E27FC236}">
              <a16:creationId xmlns:a16="http://schemas.microsoft.com/office/drawing/2014/main" id="{844A0514-2F48-4A4B-9913-C762C3F27128}"/>
            </a:ext>
          </a:extLst>
        </xdr:cNvPr>
        <xdr:cNvCxnSpPr/>
      </xdr:nvCxnSpPr>
      <xdr:spPr>
        <a:xfrm flipV="1">
          <a:off x="4515146" y="1832905"/>
          <a:ext cx="453094" cy="729287"/>
        </a:xfrm>
        <a:prstGeom prst="straightConnector1">
          <a:avLst/>
        </a:prstGeom>
        <a:ln>
          <a:tailEnd type="triangle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4106</xdr:colOff>
      <xdr:row>12</xdr:row>
      <xdr:rowOff>0</xdr:rowOff>
    </xdr:from>
    <xdr:to>
      <xdr:col>33</xdr:col>
      <xdr:colOff>0</xdr:colOff>
      <xdr:row>14</xdr:row>
      <xdr:rowOff>0</xdr:rowOff>
    </xdr:to>
    <xdr:cxnSp macro="">
      <xdr:nvCxnSpPr>
        <xdr:cNvPr id="130" name="Straight Arrow Connector 129">
          <a:extLst>
            <a:ext uri="{FF2B5EF4-FFF2-40B4-BE49-F238E27FC236}">
              <a16:creationId xmlns:a16="http://schemas.microsoft.com/office/drawing/2014/main" id="{3578453F-9A5B-4A4F-83F8-A14C492537FF}"/>
            </a:ext>
          </a:extLst>
        </xdr:cNvPr>
        <xdr:cNvCxnSpPr/>
      </xdr:nvCxnSpPr>
      <xdr:spPr>
        <a:xfrm flipV="1">
          <a:off x="4515146" y="2194560"/>
          <a:ext cx="1367494" cy="3657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242160</xdr:colOff>
      <xdr:row>18</xdr:row>
      <xdr:rowOff>16144</xdr:rowOff>
    </xdr:from>
    <xdr:to>
      <xdr:col>34</xdr:col>
      <xdr:colOff>8072</xdr:colOff>
      <xdr:row>22</xdr:row>
      <xdr:rowOff>8071</xdr:rowOff>
    </xdr:to>
    <xdr:cxnSp macro="">
      <xdr:nvCxnSpPr>
        <xdr:cNvPr id="131" name="Straight Arrow Connector 130">
          <a:extLst>
            <a:ext uri="{FF2B5EF4-FFF2-40B4-BE49-F238E27FC236}">
              <a16:creationId xmlns:a16="http://schemas.microsoft.com/office/drawing/2014/main" id="{BC5940B2-B085-4CBF-93FD-C10FB6C369BD}"/>
            </a:ext>
          </a:extLst>
        </xdr:cNvPr>
        <xdr:cNvCxnSpPr/>
      </xdr:nvCxnSpPr>
      <xdr:spPr>
        <a:xfrm flipV="1">
          <a:off x="16846140" y="3422284"/>
          <a:ext cx="1609952" cy="723447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27</xdr:col>
      <xdr:colOff>7442</xdr:colOff>
      <xdr:row>19</xdr:row>
      <xdr:rowOff>133946</xdr:rowOff>
    </xdr:from>
    <xdr:to>
      <xdr:col>31</xdr:col>
      <xdr:colOff>70693</xdr:colOff>
      <xdr:row>22</xdr:row>
      <xdr:rowOff>14883</xdr:rowOff>
    </xdr:to>
    <xdr:cxnSp macro="">
      <xdr:nvCxnSpPr>
        <xdr:cNvPr id="132" name="Straight Arrow Connector 131">
          <a:extLst>
            <a:ext uri="{FF2B5EF4-FFF2-40B4-BE49-F238E27FC236}">
              <a16:creationId xmlns:a16="http://schemas.microsoft.com/office/drawing/2014/main" id="{88F7FB4B-365B-4D1C-AC40-A7206213CB5A}"/>
            </a:ext>
          </a:extLst>
        </xdr:cNvPr>
        <xdr:cNvCxnSpPr/>
      </xdr:nvCxnSpPr>
      <xdr:spPr>
        <a:xfrm flipV="1">
          <a:off x="4518482" y="3608666"/>
          <a:ext cx="977651" cy="429577"/>
        </a:xfrm>
        <a:prstGeom prst="straightConnector1">
          <a:avLst/>
        </a:prstGeom>
        <a:ln>
          <a:tailEnd type="triangle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4647</xdr:colOff>
      <xdr:row>23</xdr:row>
      <xdr:rowOff>167268</xdr:rowOff>
    </xdr:from>
    <xdr:to>
      <xdr:col>27</xdr:col>
      <xdr:colOff>9293</xdr:colOff>
      <xdr:row>31</xdr:row>
      <xdr:rowOff>18585</xdr:rowOff>
    </xdr:to>
    <xdr:cxnSp macro="">
      <xdr:nvCxnSpPr>
        <xdr:cNvPr id="133" name="Straight Arrow Connector 132">
          <a:extLst>
            <a:ext uri="{FF2B5EF4-FFF2-40B4-BE49-F238E27FC236}">
              <a16:creationId xmlns:a16="http://schemas.microsoft.com/office/drawing/2014/main" id="{0ECE31DC-196F-492C-907F-2172AEB599C0}"/>
            </a:ext>
          </a:extLst>
        </xdr:cNvPr>
        <xdr:cNvCxnSpPr/>
      </xdr:nvCxnSpPr>
      <xdr:spPr>
        <a:xfrm flipV="1">
          <a:off x="16867769" y="4479073"/>
          <a:ext cx="4646" cy="131336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243932</xdr:colOff>
      <xdr:row>31</xdr:row>
      <xdr:rowOff>6774</xdr:rowOff>
    </xdr:from>
    <xdr:to>
      <xdr:col>34</xdr:col>
      <xdr:colOff>23422</xdr:colOff>
      <xdr:row>31</xdr:row>
      <xdr:rowOff>6969</xdr:rowOff>
    </xdr:to>
    <xdr:cxnSp macro="">
      <xdr:nvCxnSpPr>
        <xdr:cNvPr id="134" name="Straight Arrow Connector 133">
          <a:extLst>
            <a:ext uri="{FF2B5EF4-FFF2-40B4-BE49-F238E27FC236}">
              <a16:creationId xmlns:a16="http://schemas.microsoft.com/office/drawing/2014/main" id="{7D771B27-CD8B-4289-954B-D7DBBE2093F1}"/>
            </a:ext>
          </a:extLst>
        </xdr:cNvPr>
        <xdr:cNvCxnSpPr/>
      </xdr:nvCxnSpPr>
      <xdr:spPr>
        <a:xfrm flipV="1">
          <a:off x="16824402" y="5812378"/>
          <a:ext cx="1617118" cy="19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198120</xdr:colOff>
      <xdr:row>24</xdr:row>
      <xdr:rowOff>167640</xdr:rowOff>
    </xdr:from>
    <xdr:to>
      <xdr:col>31</xdr:col>
      <xdr:colOff>15239</xdr:colOff>
      <xdr:row>25</xdr:row>
      <xdr:rowOff>38100</xdr:rowOff>
    </xdr:to>
    <xdr:sp macro="" textlink="">
      <xdr:nvSpPr>
        <xdr:cNvPr id="135" name="Oval 134">
          <a:extLst>
            <a:ext uri="{FF2B5EF4-FFF2-40B4-BE49-F238E27FC236}">
              <a16:creationId xmlns:a16="http://schemas.microsoft.com/office/drawing/2014/main" id="{648483F3-488D-A8D9-4243-F3838C48C6FE}"/>
            </a:ext>
          </a:extLst>
        </xdr:cNvPr>
        <xdr:cNvSpPr/>
      </xdr:nvSpPr>
      <xdr:spPr>
        <a:xfrm>
          <a:off x="17731740" y="4671060"/>
          <a:ext cx="45719" cy="5334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26</xdr:col>
      <xdr:colOff>241609</xdr:colOff>
      <xdr:row>24</xdr:row>
      <xdr:rowOff>175547</xdr:rowOff>
    </xdr:from>
    <xdr:to>
      <xdr:col>31</xdr:col>
      <xdr:colOff>8680</xdr:colOff>
      <xdr:row>31</xdr:row>
      <xdr:rowOff>11616</xdr:rowOff>
    </xdr:to>
    <xdr:cxnSp macro="">
      <xdr:nvCxnSpPr>
        <xdr:cNvPr id="137" name="Straight Arrow Connector 136">
          <a:extLst>
            <a:ext uri="{FF2B5EF4-FFF2-40B4-BE49-F238E27FC236}">
              <a16:creationId xmlns:a16="http://schemas.microsoft.com/office/drawing/2014/main" id="{1A5D0C0E-1B0D-48BB-8B65-DFC5F7B71E82}"/>
            </a:ext>
          </a:extLst>
        </xdr:cNvPr>
        <xdr:cNvCxnSpPr>
          <a:endCxn id="135" idx="7"/>
        </xdr:cNvCxnSpPr>
      </xdr:nvCxnSpPr>
      <xdr:spPr>
        <a:xfrm flipV="1">
          <a:off x="16822079" y="4696437"/>
          <a:ext cx="921686" cy="1120783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223345</xdr:colOff>
      <xdr:row>30</xdr:row>
      <xdr:rowOff>141890</xdr:rowOff>
    </xdr:from>
    <xdr:to>
      <xdr:col>28</xdr:col>
      <xdr:colOff>225972</xdr:colOff>
      <xdr:row>31</xdr:row>
      <xdr:rowOff>10510</xdr:rowOff>
    </xdr:to>
    <xdr:cxnSp macro="">
      <xdr:nvCxnSpPr>
        <xdr:cNvPr id="144" name="Straight Connector 143">
          <a:extLst>
            <a:ext uri="{FF2B5EF4-FFF2-40B4-BE49-F238E27FC236}">
              <a16:creationId xmlns:a16="http://schemas.microsoft.com/office/drawing/2014/main" id="{E926B301-E9F8-A199-2B06-CECD096ABB28}"/>
            </a:ext>
          </a:extLst>
        </xdr:cNvPr>
        <xdr:cNvCxnSpPr/>
      </xdr:nvCxnSpPr>
      <xdr:spPr>
        <a:xfrm flipH="1">
          <a:off x="17300028" y="5764924"/>
          <a:ext cx="2627" cy="5255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0</xdr:colOff>
      <xdr:row>30</xdr:row>
      <xdr:rowOff>141884</xdr:rowOff>
    </xdr:from>
    <xdr:to>
      <xdr:col>31</xdr:col>
      <xdr:colOff>2627</xdr:colOff>
      <xdr:row>31</xdr:row>
      <xdr:rowOff>10504</xdr:rowOff>
    </xdr:to>
    <xdr:cxnSp macro="">
      <xdr:nvCxnSpPr>
        <xdr:cNvPr id="145" name="Straight Connector 144">
          <a:extLst>
            <a:ext uri="{FF2B5EF4-FFF2-40B4-BE49-F238E27FC236}">
              <a16:creationId xmlns:a16="http://schemas.microsoft.com/office/drawing/2014/main" id="{A22FA893-7C78-4161-8270-86F2A62A0FC1}"/>
            </a:ext>
          </a:extLst>
        </xdr:cNvPr>
        <xdr:cNvCxnSpPr/>
      </xdr:nvCxnSpPr>
      <xdr:spPr>
        <a:xfrm flipH="1">
          <a:off x="17762483" y="5764918"/>
          <a:ext cx="2627" cy="5255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5255</xdr:colOff>
      <xdr:row>28</xdr:row>
      <xdr:rowOff>183931</xdr:rowOff>
    </xdr:from>
    <xdr:to>
      <xdr:col>27</xdr:col>
      <xdr:colOff>65689</xdr:colOff>
      <xdr:row>29</xdr:row>
      <xdr:rowOff>2628</xdr:rowOff>
    </xdr:to>
    <xdr:cxnSp macro="">
      <xdr:nvCxnSpPr>
        <xdr:cNvPr id="147" name="Straight Connector 146">
          <a:extLst>
            <a:ext uri="{FF2B5EF4-FFF2-40B4-BE49-F238E27FC236}">
              <a16:creationId xmlns:a16="http://schemas.microsoft.com/office/drawing/2014/main" id="{B9D77300-DCA4-4F8C-7F53-7A42A9C06DC5}"/>
            </a:ext>
          </a:extLst>
        </xdr:cNvPr>
        <xdr:cNvCxnSpPr/>
      </xdr:nvCxnSpPr>
      <xdr:spPr>
        <a:xfrm flipV="1">
          <a:off x="16853338" y="5439103"/>
          <a:ext cx="60434" cy="262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7881</xdr:colOff>
      <xdr:row>25</xdr:row>
      <xdr:rowOff>2626</xdr:rowOff>
    </xdr:from>
    <xdr:to>
      <xdr:col>27</xdr:col>
      <xdr:colOff>68315</xdr:colOff>
      <xdr:row>25</xdr:row>
      <xdr:rowOff>5254</xdr:rowOff>
    </xdr:to>
    <xdr:cxnSp macro="">
      <xdr:nvCxnSpPr>
        <xdr:cNvPr id="148" name="Straight Connector 147">
          <a:extLst>
            <a:ext uri="{FF2B5EF4-FFF2-40B4-BE49-F238E27FC236}">
              <a16:creationId xmlns:a16="http://schemas.microsoft.com/office/drawing/2014/main" id="{AA64D257-FF10-40B5-827E-60A85E7C249A}"/>
            </a:ext>
          </a:extLst>
        </xdr:cNvPr>
        <xdr:cNvCxnSpPr/>
      </xdr:nvCxnSpPr>
      <xdr:spPr>
        <a:xfrm flipV="1">
          <a:off x="16855964" y="4706005"/>
          <a:ext cx="60434" cy="262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5255</xdr:colOff>
      <xdr:row>27</xdr:row>
      <xdr:rowOff>2628</xdr:rowOff>
    </xdr:from>
    <xdr:to>
      <xdr:col>27</xdr:col>
      <xdr:colOff>65689</xdr:colOff>
      <xdr:row>27</xdr:row>
      <xdr:rowOff>5256</xdr:rowOff>
    </xdr:to>
    <xdr:cxnSp macro="">
      <xdr:nvCxnSpPr>
        <xdr:cNvPr id="149" name="Straight Connector 148">
          <a:extLst>
            <a:ext uri="{FF2B5EF4-FFF2-40B4-BE49-F238E27FC236}">
              <a16:creationId xmlns:a16="http://schemas.microsoft.com/office/drawing/2014/main" id="{125036A6-AD21-4C51-8E40-4C69886C689A}"/>
            </a:ext>
          </a:extLst>
        </xdr:cNvPr>
        <xdr:cNvCxnSpPr/>
      </xdr:nvCxnSpPr>
      <xdr:spPr>
        <a:xfrm flipV="1">
          <a:off x="16853338" y="5073869"/>
          <a:ext cx="60434" cy="262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99391</xdr:colOff>
      <xdr:row>40</xdr:row>
      <xdr:rowOff>13252</xdr:rowOff>
    </xdr:from>
    <xdr:to>
      <xdr:col>34</xdr:col>
      <xdr:colOff>27710</xdr:colOff>
      <xdr:row>40</xdr:row>
      <xdr:rowOff>13855</xdr:rowOff>
    </xdr:to>
    <xdr:cxnSp macro="">
      <xdr:nvCxnSpPr>
        <xdr:cNvPr id="151" name="Straight Arrow Connector 150">
          <a:extLst>
            <a:ext uri="{FF2B5EF4-FFF2-40B4-BE49-F238E27FC236}">
              <a16:creationId xmlns:a16="http://schemas.microsoft.com/office/drawing/2014/main" id="{0A028CDD-2C65-437B-B839-3A077BF3B66E}"/>
            </a:ext>
          </a:extLst>
        </xdr:cNvPr>
        <xdr:cNvCxnSpPr/>
      </xdr:nvCxnSpPr>
      <xdr:spPr>
        <a:xfrm>
          <a:off x="16702678" y="7439288"/>
          <a:ext cx="1782057" cy="60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222604</xdr:colOff>
      <xdr:row>39</xdr:row>
      <xdr:rowOff>158367</xdr:rowOff>
    </xdr:from>
    <xdr:to>
      <xdr:col>28</xdr:col>
      <xdr:colOff>225231</xdr:colOff>
      <xdr:row>40</xdr:row>
      <xdr:rowOff>26987</xdr:rowOff>
    </xdr:to>
    <xdr:cxnSp macro="">
      <xdr:nvCxnSpPr>
        <xdr:cNvPr id="152" name="Straight Connector 151">
          <a:extLst>
            <a:ext uri="{FF2B5EF4-FFF2-40B4-BE49-F238E27FC236}">
              <a16:creationId xmlns:a16="http://schemas.microsoft.com/office/drawing/2014/main" id="{E1C0926F-CE39-4B57-8FEB-E68214CAA918}"/>
            </a:ext>
          </a:extLst>
        </xdr:cNvPr>
        <xdr:cNvCxnSpPr/>
      </xdr:nvCxnSpPr>
      <xdr:spPr>
        <a:xfrm flipH="1">
          <a:off x="17321668" y="7432495"/>
          <a:ext cx="2627" cy="52364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226238</xdr:colOff>
      <xdr:row>39</xdr:row>
      <xdr:rowOff>158361</xdr:rowOff>
    </xdr:from>
    <xdr:to>
      <xdr:col>31</xdr:col>
      <xdr:colOff>1886</xdr:colOff>
      <xdr:row>40</xdr:row>
      <xdr:rowOff>26981</xdr:rowOff>
    </xdr:to>
    <xdr:cxnSp macro="">
      <xdr:nvCxnSpPr>
        <xdr:cNvPr id="153" name="Straight Connector 152">
          <a:extLst>
            <a:ext uri="{FF2B5EF4-FFF2-40B4-BE49-F238E27FC236}">
              <a16:creationId xmlns:a16="http://schemas.microsoft.com/office/drawing/2014/main" id="{2E2CDEB6-4B10-4171-A532-365D1A60BCDD}"/>
            </a:ext>
          </a:extLst>
        </xdr:cNvPr>
        <xdr:cNvCxnSpPr/>
      </xdr:nvCxnSpPr>
      <xdr:spPr>
        <a:xfrm flipH="1">
          <a:off x="17779259" y="7432489"/>
          <a:ext cx="2627" cy="52364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4514</xdr:colOff>
      <xdr:row>38</xdr:row>
      <xdr:rowOff>16663</xdr:rowOff>
    </xdr:from>
    <xdr:to>
      <xdr:col>27</xdr:col>
      <xdr:colOff>64948</xdr:colOff>
      <xdr:row>38</xdr:row>
      <xdr:rowOff>19105</xdr:rowOff>
    </xdr:to>
    <xdr:cxnSp macro="">
      <xdr:nvCxnSpPr>
        <xdr:cNvPr id="154" name="Straight Connector 153">
          <a:extLst>
            <a:ext uri="{FF2B5EF4-FFF2-40B4-BE49-F238E27FC236}">
              <a16:creationId xmlns:a16="http://schemas.microsoft.com/office/drawing/2014/main" id="{C3B731FA-872C-418E-92AF-83151928738E}"/>
            </a:ext>
          </a:extLst>
        </xdr:cNvPr>
        <xdr:cNvCxnSpPr/>
      </xdr:nvCxnSpPr>
      <xdr:spPr>
        <a:xfrm flipV="1">
          <a:off x="16876599" y="7107046"/>
          <a:ext cx="60434" cy="244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7140</xdr:colOff>
      <xdr:row>34</xdr:row>
      <xdr:rowOff>19103</xdr:rowOff>
    </xdr:from>
    <xdr:to>
      <xdr:col>27</xdr:col>
      <xdr:colOff>67574</xdr:colOff>
      <xdr:row>34</xdr:row>
      <xdr:rowOff>21731</xdr:rowOff>
    </xdr:to>
    <xdr:cxnSp macro="">
      <xdr:nvCxnSpPr>
        <xdr:cNvPr id="155" name="Straight Connector 154">
          <a:extLst>
            <a:ext uri="{FF2B5EF4-FFF2-40B4-BE49-F238E27FC236}">
              <a16:creationId xmlns:a16="http://schemas.microsoft.com/office/drawing/2014/main" id="{C836275C-BE78-48B2-B48E-4F1C0261053E}"/>
            </a:ext>
          </a:extLst>
        </xdr:cNvPr>
        <xdr:cNvCxnSpPr/>
      </xdr:nvCxnSpPr>
      <xdr:spPr>
        <a:xfrm flipV="1">
          <a:off x="16879225" y="6374507"/>
          <a:ext cx="60434" cy="262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4514</xdr:colOff>
      <xdr:row>36</xdr:row>
      <xdr:rowOff>19104</xdr:rowOff>
    </xdr:from>
    <xdr:to>
      <xdr:col>27</xdr:col>
      <xdr:colOff>64948</xdr:colOff>
      <xdr:row>36</xdr:row>
      <xdr:rowOff>21732</xdr:rowOff>
    </xdr:to>
    <xdr:cxnSp macro="">
      <xdr:nvCxnSpPr>
        <xdr:cNvPr id="156" name="Straight Connector 155">
          <a:extLst>
            <a:ext uri="{FF2B5EF4-FFF2-40B4-BE49-F238E27FC236}">
              <a16:creationId xmlns:a16="http://schemas.microsoft.com/office/drawing/2014/main" id="{4E130647-8236-49C1-BEC3-3B87067BE602}"/>
            </a:ext>
          </a:extLst>
        </xdr:cNvPr>
        <xdr:cNvCxnSpPr/>
      </xdr:nvCxnSpPr>
      <xdr:spPr>
        <a:xfrm flipV="1">
          <a:off x="16876599" y="6741998"/>
          <a:ext cx="60434" cy="262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43069</xdr:colOff>
      <xdr:row>36</xdr:row>
      <xdr:rowOff>70255</xdr:rowOff>
    </xdr:from>
    <xdr:to>
      <xdr:col>33</xdr:col>
      <xdr:colOff>151320</xdr:colOff>
      <xdr:row>40</xdr:row>
      <xdr:rowOff>119270</xdr:rowOff>
    </xdr:to>
    <xdr:cxnSp macro="">
      <xdr:nvCxnSpPr>
        <xdr:cNvPr id="158" name="Straight Arrow Connector 157">
          <a:extLst>
            <a:ext uri="{FF2B5EF4-FFF2-40B4-BE49-F238E27FC236}">
              <a16:creationId xmlns:a16="http://schemas.microsoft.com/office/drawing/2014/main" id="{36529F49-C21C-132E-2F35-062E3721AB75}"/>
            </a:ext>
          </a:extLst>
        </xdr:cNvPr>
        <xdr:cNvCxnSpPr/>
      </xdr:nvCxnSpPr>
      <xdr:spPr>
        <a:xfrm flipV="1">
          <a:off x="16648043" y="6746038"/>
          <a:ext cx="1725016" cy="77788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239486</xdr:colOff>
      <xdr:row>33</xdr:row>
      <xdr:rowOff>3628</xdr:rowOff>
    </xdr:from>
    <xdr:to>
      <xdr:col>27</xdr:col>
      <xdr:colOff>3629</xdr:colOff>
      <xdr:row>44</xdr:row>
      <xdr:rowOff>90714</xdr:rowOff>
    </xdr:to>
    <xdr:cxnSp macro="">
      <xdr:nvCxnSpPr>
        <xdr:cNvPr id="162" name="Straight Arrow Connector 161">
          <a:extLst>
            <a:ext uri="{FF2B5EF4-FFF2-40B4-BE49-F238E27FC236}">
              <a16:creationId xmlns:a16="http://schemas.microsoft.com/office/drawing/2014/main" id="{ABB2F5F2-08EC-8556-C036-440E54ED1A2D}"/>
            </a:ext>
          </a:extLst>
        </xdr:cNvPr>
        <xdr:cNvCxnSpPr/>
      </xdr:nvCxnSpPr>
      <xdr:spPr>
        <a:xfrm>
          <a:off x="16843829" y="6117771"/>
          <a:ext cx="7257" cy="20828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11289</xdr:colOff>
      <xdr:row>41</xdr:row>
      <xdr:rowOff>2822</xdr:rowOff>
    </xdr:from>
    <xdr:to>
      <xdr:col>27</xdr:col>
      <xdr:colOff>71723</xdr:colOff>
      <xdr:row>41</xdr:row>
      <xdr:rowOff>5450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70DF597D-9F64-4078-86DB-7743576FD0DE}"/>
            </a:ext>
          </a:extLst>
        </xdr:cNvPr>
        <xdr:cNvCxnSpPr/>
      </xdr:nvCxnSpPr>
      <xdr:spPr>
        <a:xfrm flipV="1">
          <a:off x="16857133" y="7636933"/>
          <a:ext cx="60434" cy="262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14111</xdr:colOff>
      <xdr:row>41</xdr:row>
      <xdr:rowOff>183444</xdr:rowOff>
    </xdr:from>
    <xdr:to>
      <xdr:col>27</xdr:col>
      <xdr:colOff>74545</xdr:colOff>
      <xdr:row>42</xdr:row>
      <xdr:rowOff>2627</xdr:rowOff>
    </xdr:to>
    <xdr:cxnSp macro="">
      <xdr:nvCxnSpPr>
        <xdr:cNvPr id="164" name="Straight Connector 163">
          <a:extLst>
            <a:ext uri="{FF2B5EF4-FFF2-40B4-BE49-F238E27FC236}">
              <a16:creationId xmlns:a16="http://schemas.microsoft.com/office/drawing/2014/main" id="{817A45F8-5FCD-4C40-B620-A30E86DA4377}"/>
            </a:ext>
          </a:extLst>
        </xdr:cNvPr>
        <xdr:cNvCxnSpPr/>
      </xdr:nvCxnSpPr>
      <xdr:spPr>
        <a:xfrm flipV="1">
          <a:off x="16859955" y="7817555"/>
          <a:ext cx="60434" cy="262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5644</xdr:colOff>
      <xdr:row>42</xdr:row>
      <xdr:rowOff>179816</xdr:rowOff>
    </xdr:from>
    <xdr:to>
      <xdr:col>27</xdr:col>
      <xdr:colOff>66078</xdr:colOff>
      <xdr:row>42</xdr:row>
      <xdr:rowOff>182444</xdr:rowOff>
    </xdr:to>
    <xdr:cxnSp macro="">
      <xdr:nvCxnSpPr>
        <xdr:cNvPr id="165" name="Straight Connector 164">
          <a:extLst>
            <a:ext uri="{FF2B5EF4-FFF2-40B4-BE49-F238E27FC236}">
              <a16:creationId xmlns:a16="http://schemas.microsoft.com/office/drawing/2014/main" id="{6450BADA-B49E-41F7-B382-5D22C28FC3D3}"/>
            </a:ext>
          </a:extLst>
        </xdr:cNvPr>
        <xdr:cNvCxnSpPr/>
      </xdr:nvCxnSpPr>
      <xdr:spPr>
        <a:xfrm flipV="1">
          <a:off x="16851488" y="7997372"/>
          <a:ext cx="60434" cy="262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11290</xdr:colOff>
      <xdr:row>38</xdr:row>
      <xdr:rowOff>176187</xdr:rowOff>
    </xdr:from>
    <xdr:to>
      <xdr:col>27</xdr:col>
      <xdr:colOff>71724</xdr:colOff>
      <xdr:row>38</xdr:row>
      <xdr:rowOff>178815</xdr:rowOff>
    </xdr:to>
    <xdr:cxnSp macro="">
      <xdr:nvCxnSpPr>
        <xdr:cNvPr id="166" name="Straight Connector 165">
          <a:extLst>
            <a:ext uri="{FF2B5EF4-FFF2-40B4-BE49-F238E27FC236}">
              <a16:creationId xmlns:a16="http://schemas.microsoft.com/office/drawing/2014/main" id="{E91A4B4A-9748-4F03-B1B0-D23A0B6E0BA3}"/>
            </a:ext>
          </a:extLst>
        </xdr:cNvPr>
        <xdr:cNvCxnSpPr/>
      </xdr:nvCxnSpPr>
      <xdr:spPr>
        <a:xfrm flipV="1">
          <a:off x="16857134" y="7259965"/>
          <a:ext cx="60434" cy="262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5645</xdr:colOff>
      <xdr:row>34</xdr:row>
      <xdr:rowOff>180622</xdr:rowOff>
    </xdr:from>
    <xdr:to>
      <xdr:col>27</xdr:col>
      <xdr:colOff>66079</xdr:colOff>
      <xdr:row>34</xdr:row>
      <xdr:rowOff>183250</xdr:rowOff>
    </xdr:to>
    <xdr:cxnSp macro="">
      <xdr:nvCxnSpPr>
        <xdr:cNvPr id="167" name="Straight Connector 166">
          <a:extLst>
            <a:ext uri="{FF2B5EF4-FFF2-40B4-BE49-F238E27FC236}">
              <a16:creationId xmlns:a16="http://schemas.microsoft.com/office/drawing/2014/main" id="{6B31B474-71DA-4DA9-A11E-7798215A49D0}"/>
            </a:ext>
          </a:extLst>
        </xdr:cNvPr>
        <xdr:cNvCxnSpPr/>
      </xdr:nvCxnSpPr>
      <xdr:spPr>
        <a:xfrm flipV="1">
          <a:off x="16851489" y="6530622"/>
          <a:ext cx="60434" cy="262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237066</xdr:colOff>
      <xdr:row>37</xdr:row>
      <xdr:rowOff>2823</xdr:rowOff>
    </xdr:from>
    <xdr:to>
      <xdr:col>27</xdr:col>
      <xdr:colOff>54789</xdr:colOff>
      <xdr:row>37</xdr:row>
      <xdr:rowOff>5451</xdr:rowOff>
    </xdr:to>
    <xdr:cxnSp macro="">
      <xdr:nvCxnSpPr>
        <xdr:cNvPr id="168" name="Straight Connector 167">
          <a:extLst>
            <a:ext uri="{FF2B5EF4-FFF2-40B4-BE49-F238E27FC236}">
              <a16:creationId xmlns:a16="http://schemas.microsoft.com/office/drawing/2014/main" id="{B488BF21-AD21-4F30-B060-1EA65BB0D46B}"/>
            </a:ext>
          </a:extLst>
        </xdr:cNvPr>
        <xdr:cNvCxnSpPr/>
      </xdr:nvCxnSpPr>
      <xdr:spPr>
        <a:xfrm flipV="1">
          <a:off x="16840199" y="6903156"/>
          <a:ext cx="60434" cy="262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5645</xdr:colOff>
      <xdr:row>39</xdr:row>
      <xdr:rowOff>155222</xdr:rowOff>
    </xdr:from>
    <xdr:to>
      <xdr:col>32</xdr:col>
      <xdr:colOff>8272</xdr:colOff>
      <xdr:row>40</xdr:row>
      <xdr:rowOff>23842</xdr:rowOff>
    </xdr:to>
    <xdr:cxnSp macro="">
      <xdr:nvCxnSpPr>
        <xdr:cNvPr id="169" name="Straight Connector 168">
          <a:extLst>
            <a:ext uri="{FF2B5EF4-FFF2-40B4-BE49-F238E27FC236}">
              <a16:creationId xmlns:a16="http://schemas.microsoft.com/office/drawing/2014/main" id="{F641B723-23E7-452D-A959-D24BC1B96FB9}"/>
            </a:ext>
          </a:extLst>
        </xdr:cNvPr>
        <xdr:cNvCxnSpPr/>
      </xdr:nvCxnSpPr>
      <xdr:spPr>
        <a:xfrm flipH="1">
          <a:off x="17994489" y="7422444"/>
          <a:ext cx="2627" cy="5206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222955</xdr:colOff>
      <xdr:row>39</xdr:row>
      <xdr:rowOff>149577</xdr:rowOff>
    </xdr:from>
    <xdr:to>
      <xdr:col>29</xdr:col>
      <xdr:colOff>225582</xdr:colOff>
      <xdr:row>40</xdr:row>
      <xdr:rowOff>18197</xdr:rowOff>
    </xdr:to>
    <xdr:cxnSp macro="">
      <xdr:nvCxnSpPr>
        <xdr:cNvPr id="170" name="Straight Connector 169">
          <a:extLst>
            <a:ext uri="{FF2B5EF4-FFF2-40B4-BE49-F238E27FC236}">
              <a16:creationId xmlns:a16="http://schemas.microsoft.com/office/drawing/2014/main" id="{27558AF9-336E-4FA1-82EC-91A15F51C5E0}"/>
            </a:ext>
          </a:extLst>
        </xdr:cNvPr>
        <xdr:cNvCxnSpPr/>
      </xdr:nvCxnSpPr>
      <xdr:spPr>
        <a:xfrm flipH="1">
          <a:off x="17525999" y="7416799"/>
          <a:ext cx="2627" cy="5206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2823</xdr:colOff>
      <xdr:row>39</xdr:row>
      <xdr:rowOff>149577</xdr:rowOff>
    </xdr:from>
    <xdr:to>
      <xdr:col>28</xdr:col>
      <xdr:colOff>5450</xdr:colOff>
      <xdr:row>40</xdr:row>
      <xdr:rowOff>18197</xdr:rowOff>
    </xdr:to>
    <xdr:cxnSp macro="">
      <xdr:nvCxnSpPr>
        <xdr:cNvPr id="171" name="Straight Connector 170">
          <a:extLst>
            <a:ext uri="{FF2B5EF4-FFF2-40B4-BE49-F238E27FC236}">
              <a16:creationId xmlns:a16="http://schemas.microsoft.com/office/drawing/2014/main" id="{476388DF-613E-48CC-A964-EE24A0868745}"/>
            </a:ext>
          </a:extLst>
        </xdr:cNvPr>
        <xdr:cNvCxnSpPr/>
      </xdr:nvCxnSpPr>
      <xdr:spPr>
        <a:xfrm flipH="1">
          <a:off x="17077267" y="7416799"/>
          <a:ext cx="2627" cy="5206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158045</xdr:colOff>
      <xdr:row>39</xdr:row>
      <xdr:rowOff>70554</xdr:rowOff>
    </xdr:from>
    <xdr:to>
      <xdr:col>27</xdr:col>
      <xdr:colOff>183445</xdr:colOff>
      <xdr:row>39</xdr:row>
      <xdr:rowOff>118532</xdr:rowOff>
    </xdr:to>
    <xdr:cxnSp macro="">
      <xdr:nvCxnSpPr>
        <xdr:cNvPr id="173" name="Straight Connector 172">
          <a:extLst>
            <a:ext uri="{FF2B5EF4-FFF2-40B4-BE49-F238E27FC236}">
              <a16:creationId xmlns:a16="http://schemas.microsoft.com/office/drawing/2014/main" id="{CF7E42AA-8E3F-25CB-2C27-E72CC95CDC19}"/>
            </a:ext>
          </a:extLst>
        </xdr:cNvPr>
        <xdr:cNvCxnSpPr/>
      </xdr:nvCxnSpPr>
      <xdr:spPr>
        <a:xfrm>
          <a:off x="17003889" y="7337776"/>
          <a:ext cx="25400" cy="4797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118532</xdr:colOff>
      <xdr:row>37</xdr:row>
      <xdr:rowOff>138289</xdr:rowOff>
    </xdr:from>
    <xdr:to>
      <xdr:col>30</xdr:col>
      <xdr:colOff>143932</xdr:colOff>
      <xdr:row>38</xdr:row>
      <xdr:rowOff>2822</xdr:rowOff>
    </xdr:to>
    <xdr:cxnSp macro="">
      <xdr:nvCxnSpPr>
        <xdr:cNvPr id="174" name="Straight Connector 173">
          <a:extLst>
            <a:ext uri="{FF2B5EF4-FFF2-40B4-BE49-F238E27FC236}">
              <a16:creationId xmlns:a16="http://schemas.microsoft.com/office/drawing/2014/main" id="{52138F8B-4AED-4D28-A7AB-7C99564D03C3}"/>
            </a:ext>
          </a:extLst>
        </xdr:cNvPr>
        <xdr:cNvCxnSpPr/>
      </xdr:nvCxnSpPr>
      <xdr:spPr>
        <a:xfrm>
          <a:off x="17650176" y="7038622"/>
          <a:ext cx="25400" cy="4797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191913</xdr:colOff>
      <xdr:row>38</xdr:row>
      <xdr:rowOff>28221</xdr:rowOff>
    </xdr:from>
    <xdr:to>
      <xdr:col>29</xdr:col>
      <xdr:colOff>217313</xdr:colOff>
      <xdr:row>38</xdr:row>
      <xdr:rowOff>76199</xdr:rowOff>
    </xdr:to>
    <xdr:cxnSp macro="">
      <xdr:nvCxnSpPr>
        <xdr:cNvPr id="175" name="Straight Connector 174">
          <a:extLst>
            <a:ext uri="{FF2B5EF4-FFF2-40B4-BE49-F238E27FC236}">
              <a16:creationId xmlns:a16="http://schemas.microsoft.com/office/drawing/2014/main" id="{65F86C94-4E56-4B5F-B374-9E1AEC7F32E7}"/>
            </a:ext>
          </a:extLst>
        </xdr:cNvPr>
        <xdr:cNvCxnSpPr/>
      </xdr:nvCxnSpPr>
      <xdr:spPr>
        <a:xfrm>
          <a:off x="17494957" y="7111999"/>
          <a:ext cx="25400" cy="4797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39513</xdr:colOff>
      <xdr:row>38</xdr:row>
      <xdr:rowOff>98776</xdr:rowOff>
    </xdr:from>
    <xdr:to>
      <xdr:col>29</xdr:col>
      <xdr:colOff>64913</xdr:colOff>
      <xdr:row>38</xdr:row>
      <xdr:rowOff>146754</xdr:rowOff>
    </xdr:to>
    <xdr:cxnSp macro="">
      <xdr:nvCxnSpPr>
        <xdr:cNvPr id="176" name="Straight Connector 175">
          <a:extLst>
            <a:ext uri="{FF2B5EF4-FFF2-40B4-BE49-F238E27FC236}">
              <a16:creationId xmlns:a16="http://schemas.microsoft.com/office/drawing/2014/main" id="{6AC0CA69-F4D9-4816-8F7D-8A7F6C6768DF}"/>
            </a:ext>
          </a:extLst>
        </xdr:cNvPr>
        <xdr:cNvCxnSpPr/>
      </xdr:nvCxnSpPr>
      <xdr:spPr>
        <a:xfrm>
          <a:off x="17342557" y="7182554"/>
          <a:ext cx="25400" cy="4797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107245</xdr:colOff>
      <xdr:row>38</xdr:row>
      <xdr:rowOff>174977</xdr:rowOff>
    </xdr:from>
    <xdr:to>
      <xdr:col>28</xdr:col>
      <xdr:colOff>132645</xdr:colOff>
      <xdr:row>39</xdr:row>
      <xdr:rowOff>39511</xdr:rowOff>
    </xdr:to>
    <xdr:cxnSp macro="">
      <xdr:nvCxnSpPr>
        <xdr:cNvPr id="177" name="Straight Connector 176">
          <a:extLst>
            <a:ext uri="{FF2B5EF4-FFF2-40B4-BE49-F238E27FC236}">
              <a16:creationId xmlns:a16="http://schemas.microsoft.com/office/drawing/2014/main" id="{7BF9D1F1-D072-4476-BB6A-0D22BEF2CEAC}"/>
            </a:ext>
          </a:extLst>
        </xdr:cNvPr>
        <xdr:cNvCxnSpPr/>
      </xdr:nvCxnSpPr>
      <xdr:spPr>
        <a:xfrm>
          <a:off x="17181689" y="7258755"/>
          <a:ext cx="25400" cy="4797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231913</xdr:colOff>
      <xdr:row>41</xdr:row>
      <xdr:rowOff>131857</xdr:rowOff>
    </xdr:from>
    <xdr:to>
      <xdr:col>29</xdr:col>
      <xdr:colOff>175259</xdr:colOff>
      <xdr:row>42</xdr:row>
      <xdr:rowOff>182217</xdr:rowOff>
    </xdr:to>
    <xdr:cxnSp macro="">
      <xdr:nvCxnSpPr>
        <xdr:cNvPr id="182" name="Straight Connector 181">
          <a:extLst>
            <a:ext uri="{FF2B5EF4-FFF2-40B4-BE49-F238E27FC236}">
              <a16:creationId xmlns:a16="http://schemas.microsoft.com/office/drawing/2014/main" id="{4A9EBEC1-B21B-82A1-68E4-ECD9B756380A}"/>
            </a:ext>
          </a:extLst>
        </xdr:cNvPr>
        <xdr:cNvCxnSpPr>
          <a:endCxn id="185" idx="4"/>
        </xdr:cNvCxnSpPr>
      </xdr:nvCxnSpPr>
      <xdr:spPr>
        <a:xfrm flipV="1">
          <a:off x="16836887" y="7718727"/>
          <a:ext cx="645711" cy="232577"/>
        </a:xfrm>
        <a:prstGeom prst="line">
          <a:avLst/>
        </a:prstGeom>
        <a:ln>
          <a:prstDash val="sysDot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191423</xdr:colOff>
      <xdr:row>40</xdr:row>
      <xdr:rowOff>19878</xdr:rowOff>
    </xdr:from>
    <xdr:to>
      <xdr:col>30</xdr:col>
      <xdr:colOff>221974</xdr:colOff>
      <xdr:row>41</xdr:row>
      <xdr:rowOff>125162</xdr:rowOff>
    </xdr:to>
    <xdr:cxnSp macro="">
      <xdr:nvCxnSpPr>
        <xdr:cNvPr id="184" name="Straight Connector 183">
          <a:extLst>
            <a:ext uri="{FF2B5EF4-FFF2-40B4-BE49-F238E27FC236}">
              <a16:creationId xmlns:a16="http://schemas.microsoft.com/office/drawing/2014/main" id="{3E7B80F0-DA05-A289-B236-4EDC7D5669CE}"/>
            </a:ext>
          </a:extLst>
        </xdr:cNvPr>
        <xdr:cNvCxnSpPr>
          <a:endCxn id="185" idx="5"/>
        </xdr:cNvCxnSpPr>
      </xdr:nvCxnSpPr>
      <xdr:spPr>
        <a:xfrm flipH="1">
          <a:off x="17498762" y="7424530"/>
          <a:ext cx="259151" cy="287502"/>
        </a:xfrm>
        <a:prstGeom prst="line">
          <a:avLst/>
        </a:prstGeom>
        <a:ln>
          <a:prstDash val="sysDot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152399</xdr:colOff>
      <xdr:row>41</xdr:row>
      <xdr:rowOff>86138</xdr:rowOff>
    </xdr:from>
    <xdr:to>
      <xdr:col>29</xdr:col>
      <xdr:colOff>198118</xdr:colOff>
      <xdr:row>41</xdr:row>
      <xdr:rowOff>131857</xdr:rowOff>
    </xdr:to>
    <xdr:sp macro="" textlink="">
      <xdr:nvSpPr>
        <xdr:cNvPr id="185" name="Oval 184">
          <a:extLst>
            <a:ext uri="{FF2B5EF4-FFF2-40B4-BE49-F238E27FC236}">
              <a16:creationId xmlns:a16="http://schemas.microsoft.com/office/drawing/2014/main" id="{799C465A-4B10-985C-CEE4-A1138BA593BD}"/>
            </a:ext>
          </a:extLst>
        </xdr:cNvPr>
        <xdr:cNvSpPr/>
      </xdr:nvSpPr>
      <xdr:spPr>
        <a:xfrm>
          <a:off x="17459738" y="7673008"/>
          <a:ext cx="45719" cy="45719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29</xdr:col>
      <xdr:colOff>191423</xdr:colOff>
      <xdr:row>38</xdr:row>
      <xdr:rowOff>26505</xdr:rowOff>
    </xdr:from>
    <xdr:to>
      <xdr:col>30</xdr:col>
      <xdr:colOff>142461</xdr:colOff>
      <xdr:row>41</xdr:row>
      <xdr:rowOff>125162</xdr:rowOff>
    </xdr:to>
    <xdr:cxnSp macro="">
      <xdr:nvCxnSpPr>
        <xdr:cNvPr id="188" name="Straight Connector 187">
          <a:extLst>
            <a:ext uri="{FF2B5EF4-FFF2-40B4-BE49-F238E27FC236}">
              <a16:creationId xmlns:a16="http://schemas.microsoft.com/office/drawing/2014/main" id="{C43E73F1-EFBA-4B0B-8D64-76164F4B3E69}"/>
            </a:ext>
          </a:extLst>
        </xdr:cNvPr>
        <xdr:cNvCxnSpPr>
          <a:endCxn id="185" idx="5"/>
        </xdr:cNvCxnSpPr>
      </xdr:nvCxnSpPr>
      <xdr:spPr>
        <a:xfrm flipH="1">
          <a:off x="17498762" y="7066722"/>
          <a:ext cx="179638" cy="645310"/>
        </a:xfrm>
        <a:prstGeom prst="line">
          <a:avLst/>
        </a:prstGeom>
        <a:ln>
          <a:prstDash val="sysDot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171285</xdr:colOff>
      <xdr:row>42</xdr:row>
      <xdr:rowOff>111994</xdr:rowOff>
    </xdr:from>
    <xdr:to>
      <xdr:col>27</xdr:col>
      <xdr:colOff>101014</xdr:colOff>
      <xdr:row>43</xdr:row>
      <xdr:rowOff>8784</xdr:rowOff>
    </xdr:to>
    <xdr:sp macro="" textlink="">
      <xdr:nvSpPr>
        <xdr:cNvPr id="190" name="Arc 189">
          <a:extLst>
            <a:ext uri="{FF2B5EF4-FFF2-40B4-BE49-F238E27FC236}">
              <a16:creationId xmlns:a16="http://schemas.microsoft.com/office/drawing/2014/main" id="{A54C6349-9866-4DB7-8091-16FC1317D17F}"/>
            </a:ext>
          </a:extLst>
        </xdr:cNvPr>
        <xdr:cNvSpPr/>
      </xdr:nvSpPr>
      <xdr:spPr>
        <a:xfrm>
          <a:off x="16796939" y="7887908"/>
          <a:ext cx="173481" cy="79055"/>
        </a:xfrm>
        <a:prstGeom prst="arc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30</xdr:col>
      <xdr:colOff>142738</xdr:colOff>
      <xdr:row>40</xdr:row>
      <xdr:rowOff>10979</xdr:rowOff>
    </xdr:from>
    <xdr:to>
      <xdr:col>31</xdr:col>
      <xdr:colOff>39528</xdr:colOff>
      <xdr:row>40</xdr:row>
      <xdr:rowOff>98818</xdr:rowOff>
    </xdr:to>
    <xdr:sp macro="" textlink="">
      <xdr:nvSpPr>
        <xdr:cNvPr id="191" name="Arc 190">
          <a:extLst>
            <a:ext uri="{FF2B5EF4-FFF2-40B4-BE49-F238E27FC236}">
              <a16:creationId xmlns:a16="http://schemas.microsoft.com/office/drawing/2014/main" id="{03990087-FA28-0B25-BB7C-DE908DCEB76C}"/>
            </a:ext>
          </a:extLst>
        </xdr:cNvPr>
        <xdr:cNvSpPr/>
      </xdr:nvSpPr>
      <xdr:spPr>
        <a:xfrm rot="13292339">
          <a:off x="17697286" y="7422362"/>
          <a:ext cx="125170" cy="87839"/>
        </a:xfrm>
        <a:prstGeom prst="arc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30</xdr:col>
      <xdr:colOff>69587</xdr:colOff>
      <xdr:row>37</xdr:row>
      <xdr:rowOff>51533</xdr:rowOff>
    </xdr:from>
    <xdr:to>
      <xdr:col>30</xdr:col>
      <xdr:colOff>222249</xdr:colOff>
      <xdr:row>38</xdr:row>
      <xdr:rowOff>95107</xdr:rowOff>
    </xdr:to>
    <xdr:sp macro="" textlink="">
      <xdr:nvSpPr>
        <xdr:cNvPr id="192" name="Arc 191">
          <a:extLst>
            <a:ext uri="{FF2B5EF4-FFF2-40B4-BE49-F238E27FC236}">
              <a16:creationId xmlns:a16="http://schemas.microsoft.com/office/drawing/2014/main" id="{F6F8BC35-E36B-426F-85A4-57E6E7E5DD36}"/>
            </a:ext>
          </a:extLst>
        </xdr:cNvPr>
        <xdr:cNvSpPr/>
      </xdr:nvSpPr>
      <xdr:spPr>
        <a:xfrm rot="5800225">
          <a:off x="17587546" y="6952710"/>
          <a:ext cx="225839" cy="152662"/>
        </a:xfrm>
        <a:prstGeom prst="arc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27</xdr:col>
      <xdr:colOff>12959</xdr:colOff>
      <xdr:row>40</xdr:row>
      <xdr:rowOff>20734</xdr:rowOff>
    </xdr:from>
    <xdr:to>
      <xdr:col>29</xdr:col>
      <xdr:colOff>198118</xdr:colOff>
      <xdr:row>41</xdr:row>
      <xdr:rowOff>108998</xdr:rowOff>
    </xdr:to>
    <xdr:cxnSp macro="">
      <xdr:nvCxnSpPr>
        <xdr:cNvPr id="194" name="Straight Arrow Connector 193">
          <a:extLst>
            <a:ext uri="{FF2B5EF4-FFF2-40B4-BE49-F238E27FC236}">
              <a16:creationId xmlns:a16="http://schemas.microsoft.com/office/drawing/2014/main" id="{3C28CEA9-8233-C6C6-06D1-0D255451C616}"/>
            </a:ext>
          </a:extLst>
        </xdr:cNvPr>
        <xdr:cNvCxnSpPr>
          <a:endCxn id="185" idx="6"/>
        </xdr:cNvCxnSpPr>
      </xdr:nvCxnSpPr>
      <xdr:spPr>
        <a:xfrm>
          <a:off x="16846939" y="7485224"/>
          <a:ext cx="641322" cy="272284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45589</xdr:colOff>
      <xdr:row>23</xdr:row>
      <xdr:rowOff>117231</xdr:rowOff>
    </xdr:from>
    <xdr:to>
      <xdr:col>28</xdr:col>
      <xdr:colOff>84333</xdr:colOff>
      <xdr:row>24</xdr:row>
      <xdr:rowOff>125007</xdr:rowOff>
    </xdr:to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149FFCDD-C129-4600-A51B-9B9BBD1730A9}"/>
            </a:ext>
          </a:extLst>
        </xdr:cNvPr>
        <xdr:cNvSpPr txBox="1"/>
      </xdr:nvSpPr>
      <xdr:spPr>
        <a:xfrm>
          <a:off x="16952871" y="4441744"/>
          <a:ext cx="266693" cy="190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y</a:t>
          </a:r>
        </a:p>
      </xdr:txBody>
    </xdr:sp>
    <xdr:clientData/>
  </xdr:twoCellAnchor>
  <xdr:twoCellAnchor>
    <xdr:from>
      <xdr:col>33</xdr:col>
      <xdr:colOff>80759</xdr:colOff>
      <xdr:row>29</xdr:row>
      <xdr:rowOff>87272</xdr:rowOff>
    </xdr:from>
    <xdr:to>
      <xdr:col>34</xdr:col>
      <xdr:colOff>119503</xdr:colOff>
      <xdr:row>30</xdr:row>
      <xdr:rowOff>95048</xdr:rowOff>
    </xdr:to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F5314476-878B-4B06-A3C6-FB2B768407DC}"/>
            </a:ext>
          </a:extLst>
        </xdr:cNvPr>
        <xdr:cNvSpPr txBox="1"/>
      </xdr:nvSpPr>
      <xdr:spPr>
        <a:xfrm>
          <a:off x="18355733" y="5505939"/>
          <a:ext cx="266693" cy="190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x</a:t>
          </a:r>
        </a:p>
      </xdr:txBody>
    </xdr:sp>
    <xdr:clientData/>
  </xdr:twoCellAnchor>
  <xdr:twoCellAnchor>
    <xdr:from>
      <xdr:col>22</xdr:col>
      <xdr:colOff>144780</xdr:colOff>
      <xdr:row>0</xdr:row>
      <xdr:rowOff>175260</xdr:rowOff>
    </xdr:from>
    <xdr:to>
      <xdr:col>22</xdr:col>
      <xdr:colOff>468630</xdr:colOff>
      <xdr:row>3</xdr:row>
      <xdr:rowOff>30480</xdr:rowOff>
    </xdr:to>
    <xdr:sp macro="" textlink="">
      <xdr:nvSpPr>
        <xdr:cNvPr id="202" name="Double Bracket 201">
          <a:extLst>
            <a:ext uri="{FF2B5EF4-FFF2-40B4-BE49-F238E27FC236}">
              <a16:creationId xmlns:a16="http://schemas.microsoft.com/office/drawing/2014/main" id="{2D9169B6-C976-4D4F-826E-85CCB48080E8}"/>
            </a:ext>
          </a:extLst>
        </xdr:cNvPr>
        <xdr:cNvSpPr/>
      </xdr:nvSpPr>
      <xdr:spPr>
        <a:xfrm>
          <a:off x="14310360" y="175260"/>
          <a:ext cx="323850" cy="42672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24</xdr:col>
      <xdr:colOff>137160</xdr:colOff>
      <xdr:row>0</xdr:row>
      <xdr:rowOff>160020</xdr:rowOff>
    </xdr:from>
    <xdr:to>
      <xdr:col>24</xdr:col>
      <xdr:colOff>461010</xdr:colOff>
      <xdr:row>3</xdr:row>
      <xdr:rowOff>15240</xdr:rowOff>
    </xdr:to>
    <xdr:sp macro="" textlink="">
      <xdr:nvSpPr>
        <xdr:cNvPr id="203" name="Double Bracket 202">
          <a:extLst>
            <a:ext uri="{FF2B5EF4-FFF2-40B4-BE49-F238E27FC236}">
              <a16:creationId xmlns:a16="http://schemas.microsoft.com/office/drawing/2014/main" id="{0CC46191-3AD4-4967-BF7D-EFCDB34C96BD}"/>
            </a:ext>
          </a:extLst>
        </xdr:cNvPr>
        <xdr:cNvSpPr/>
      </xdr:nvSpPr>
      <xdr:spPr>
        <a:xfrm>
          <a:off x="15521940" y="160020"/>
          <a:ext cx="323850" cy="42672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23</xdr:col>
      <xdr:colOff>129540</xdr:colOff>
      <xdr:row>0</xdr:row>
      <xdr:rowOff>175260</xdr:rowOff>
    </xdr:from>
    <xdr:to>
      <xdr:col>23</xdr:col>
      <xdr:colOff>453390</xdr:colOff>
      <xdr:row>3</xdr:row>
      <xdr:rowOff>30480</xdr:rowOff>
    </xdr:to>
    <xdr:sp macro="" textlink="">
      <xdr:nvSpPr>
        <xdr:cNvPr id="204" name="Double Bracket 203">
          <a:extLst>
            <a:ext uri="{FF2B5EF4-FFF2-40B4-BE49-F238E27FC236}">
              <a16:creationId xmlns:a16="http://schemas.microsoft.com/office/drawing/2014/main" id="{E26CF593-E000-482F-99C4-A79CCD95D810}"/>
            </a:ext>
          </a:extLst>
        </xdr:cNvPr>
        <xdr:cNvSpPr/>
      </xdr:nvSpPr>
      <xdr:spPr>
        <a:xfrm>
          <a:off x="14904720" y="175260"/>
          <a:ext cx="323850" cy="42672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83820</xdr:colOff>
      <xdr:row>22</xdr:row>
      <xdr:rowOff>15240</xdr:rowOff>
    </xdr:from>
    <xdr:to>
      <xdr:col>6</xdr:col>
      <xdr:colOff>445770</xdr:colOff>
      <xdr:row>24</xdr:row>
      <xdr:rowOff>24765</xdr:rowOff>
    </xdr:to>
    <xdr:sp macro="" textlink="">
      <xdr:nvSpPr>
        <xdr:cNvPr id="9" name="Double Bracket 8">
          <a:extLst>
            <a:ext uri="{FF2B5EF4-FFF2-40B4-BE49-F238E27FC236}">
              <a16:creationId xmlns:a16="http://schemas.microsoft.com/office/drawing/2014/main" id="{BF65BCD0-2700-450B-80A8-BC21445C0559}"/>
            </a:ext>
          </a:extLst>
        </xdr:cNvPr>
        <xdr:cNvSpPr/>
      </xdr:nvSpPr>
      <xdr:spPr>
        <a:xfrm>
          <a:off x="3741420" y="4152900"/>
          <a:ext cx="361950" cy="37528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99060</xdr:colOff>
      <xdr:row>21</xdr:row>
      <xdr:rowOff>167640</xdr:rowOff>
    </xdr:from>
    <xdr:to>
      <xdr:col>7</xdr:col>
      <xdr:colOff>461010</xdr:colOff>
      <xdr:row>23</xdr:row>
      <xdr:rowOff>177165</xdr:rowOff>
    </xdr:to>
    <xdr:sp macro="" textlink="">
      <xdr:nvSpPr>
        <xdr:cNvPr id="13" name="Double Bracket 12">
          <a:extLst>
            <a:ext uri="{FF2B5EF4-FFF2-40B4-BE49-F238E27FC236}">
              <a16:creationId xmlns:a16="http://schemas.microsoft.com/office/drawing/2014/main" id="{AC86CB30-E668-464A-929C-E980488D96FB}"/>
            </a:ext>
          </a:extLst>
        </xdr:cNvPr>
        <xdr:cNvSpPr/>
      </xdr:nvSpPr>
      <xdr:spPr>
        <a:xfrm>
          <a:off x="4366260" y="4122420"/>
          <a:ext cx="361950" cy="37528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182718</xdr:colOff>
      <xdr:row>2</xdr:row>
      <xdr:rowOff>39849</xdr:rowOff>
    </xdr:from>
    <xdr:to>
      <xdr:col>1</xdr:col>
      <xdr:colOff>436006</xdr:colOff>
      <xdr:row>4</xdr:row>
      <xdr:rowOff>68424</xdr:rowOff>
    </xdr:to>
    <xdr:sp macro="" textlink="">
      <xdr:nvSpPr>
        <xdr:cNvPr id="57" name="Double Bracket 56">
          <a:extLst>
            <a:ext uri="{FF2B5EF4-FFF2-40B4-BE49-F238E27FC236}">
              <a16:creationId xmlns:a16="http://schemas.microsoft.com/office/drawing/2014/main" id="{DF0C13EE-1956-4650-80EE-F90252997F5A}"/>
            </a:ext>
          </a:extLst>
        </xdr:cNvPr>
        <xdr:cNvSpPr/>
      </xdr:nvSpPr>
      <xdr:spPr>
        <a:xfrm>
          <a:off x="13593918" y="405609"/>
          <a:ext cx="862888" cy="39433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169889</xdr:colOff>
      <xdr:row>2</xdr:row>
      <xdr:rowOff>17300</xdr:rowOff>
    </xdr:from>
    <xdr:to>
      <xdr:col>7</xdr:col>
      <xdr:colOff>423176</xdr:colOff>
      <xdr:row>4</xdr:row>
      <xdr:rowOff>45875</xdr:rowOff>
    </xdr:to>
    <xdr:sp macro="" textlink="">
      <xdr:nvSpPr>
        <xdr:cNvPr id="58" name="Double Bracket 57">
          <a:extLst>
            <a:ext uri="{FF2B5EF4-FFF2-40B4-BE49-F238E27FC236}">
              <a16:creationId xmlns:a16="http://schemas.microsoft.com/office/drawing/2014/main" id="{A48A3325-4F23-4329-85BB-18756ED3B5F0}"/>
            </a:ext>
          </a:extLst>
        </xdr:cNvPr>
        <xdr:cNvSpPr/>
      </xdr:nvSpPr>
      <xdr:spPr>
        <a:xfrm>
          <a:off x="17238689" y="383060"/>
          <a:ext cx="862887" cy="39433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166778</xdr:colOff>
      <xdr:row>2</xdr:row>
      <xdr:rowOff>43348</xdr:rowOff>
    </xdr:from>
    <xdr:to>
      <xdr:col>4</xdr:col>
      <xdr:colOff>420066</xdr:colOff>
      <xdr:row>4</xdr:row>
      <xdr:rowOff>71923</xdr:rowOff>
    </xdr:to>
    <xdr:sp macro="" textlink="">
      <xdr:nvSpPr>
        <xdr:cNvPr id="59" name="Double Bracket 58">
          <a:extLst>
            <a:ext uri="{FF2B5EF4-FFF2-40B4-BE49-F238E27FC236}">
              <a16:creationId xmlns:a16="http://schemas.microsoft.com/office/drawing/2014/main" id="{0ECA3574-F798-4D28-A9A9-50208CF1AC12}"/>
            </a:ext>
          </a:extLst>
        </xdr:cNvPr>
        <xdr:cNvSpPr/>
      </xdr:nvSpPr>
      <xdr:spPr>
        <a:xfrm>
          <a:off x="15406778" y="409108"/>
          <a:ext cx="862888" cy="39433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226844</xdr:colOff>
      <xdr:row>6</xdr:row>
      <xdr:rowOff>193415</xdr:rowOff>
    </xdr:from>
    <xdr:to>
      <xdr:col>1</xdr:col>
      <xdr:colOff>480132</xdr:colOff>
      <xdr:row>9</xdr:row>
      <xdr:rowOff>27602</xdr:rowOff>
    </xdr:to>
    <xdr:sp macro="" textlink="">
      <xdr:nvSpPr>
        <xdr:cNvPr id="60" name="Double Bracket 59">
          <a:extLst>
            <a:ext uri="{FF2B5EF4-FFF2-40B4-BE49-F238E27FC236}">
              <a16:creationId xmlns:a16="http://schemas.microsoft.com/office/drawing/2014/main" id="{1A2DACD3-10B9-49EF-985F-8AD2B35CEB7D}"/>
            </a:ext>
          </a:extLst>
        </xdr:cNvPr>
        <xdr:cNvSpPr/>
      </xdr:nvSpPr>
      <xdr:spPr>
        <a:xfrm>
          <a:off x="13638044" y="1648835"/>
          <a:ext cx="862888" cy="390447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166779</xdr:colOff>
      <xdr:row>7</xdr:row>
      <xdr:rowOff>23908</xdr:rowOff>
    </xdr:from>
    <xdr:to>
      <xdr:col>6</xdr:col>
      <xdr:colOff>420067</xdr:colOff>
      <xdr:row>9</xdr:row>
      <xdr:rowOff>52483</xdr:rowOff>
    </xdr:to>
    <xdr:sp macro="" textlink="">
      <xdr:nvSpPr>
        <xdr:cNvPr id="61" name="Double Bracket 60">
          <a:extLst>
            <a:ext uri="{FF2B5EF4-FFF2-40B4-BE49-F238E27FC236}">
              <a16:creationId xmlns:a16="http://schemas.microsoft.com/office/drawing/2014/main" id="{54ABBFC7-FBF3-4022-81DC-752FA7950B3E}"/>
            </a:ext>
          </a:extLst>
        </xdr:cNvPr>
        <xdr:cNvSpPr/>
      </xdr:nvSpPr>
      <xdr:spPr>
        <a:xfrm>
          <a:off x="16625979" y="1669828"/>
          <a:ext cx="862888" cy="39433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187579</xdr:colOff>
      <xdr:row>12</xdr:row>
      <xdr:rowOff>41009</xdr:rowOff>
    </xdr:from>
    <xdr:to>
      <xdr:col>1</xdr:col>
      <xdr:colOff>440867</xdr:colOff>
      <xdr:row>14</xdr:row>
      <xdr:rowOff>69584</xdr:rowOff>
    </xdr:to>
    <xdr:sp macro="" textlink="">
      <xdr:nvSpPr>
        <xdr:cNvPr id="62" name="Double Bracket 61">
          <a:extLst>
            <a:ext uri="{FF2B5EF4-FFF2-40B4-BE49-F238E27FC236}">
              <a16:creationId xmlns:a16="http://schemas.microsoft.com/office/drawing/2014/main" id="{39D13041-7904-4EF2-871B-4A0A029044BD}"/>
            </a:ext>
          </a:extLst>
        </xdr:cNvPr>
        <xdr:cNvSpPr/>
      </xdr:nvSpPr>
      <xdr:spPr>
        <a:xfrm>
          <a:off x="13598779" y="2967089"/>
          <a:ext cx="862888" cy="39433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593656</xdr:colOff>
      <xdr:row>12</xdr:row>
      <xdr:rowOff>41594</xdr:rowOff>
    </xdr:from>
    <xdr:to>
      <xdr:col>5</xdr:col>
      <xdr:colOff>438146</xdr:colOff>
      <xdr:row>14</xdr:row>
      <xdr:rowOff>70169</xdr:rowOff>
    </xdr:to>
    <xdr:sp macro="" textlink="">
      <xdr:nvSpPr>
        <xdr:cNvPr id="63" name="Double Bracket 62">
          <a:extLst>
            <a:ext uri="{FF2B5EF4-FFF2-40B4-BE49-F238E27FC236}">
              <a16:creationId xmlns:a16="http://schemas.microsoft.com/office/drawing/2014/main" id="{2EB4B871-FF6C-4B87-8731-A5A18479F0C6}"/>
            </a:ext>
          </a:extLst>
        </xdr:cNvPr>
        <xdr:cNvSpPr/>
      </xdr:nvSpPr>
      <xdr:spPr>
        <a:xfrm>
          <a:off x="15224056" y="2967674"/>
          <a:ext cx="1673290" cy="39433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73474</xdr:colOff>
      <xdr:row>12</xdr:row>
      <xdr:rowOff>29348</xdr:rowOff>
    </xdr:from>
    <xdr:to>
      <xdr:col>9</xdr:col>
      <xdr:colOff>530285</xdr:colOff>
      <xdr:row>14</xdr:row>
      <xdr:rowOff>57923</xdr:rowOff>
    </xdr:to>
    <xdr:sp macro="" textlink="">
      <xdr:nvSpPr>
        <xdr:cNvPr id="64" name="Double Bracket 63">
          <a:extLst>
            <a:ext uri="{FF2B5EF4-FFF2-40B4-BE49-F238E27FC236}">
              <a16:creationId xmlns:a16="http://schemas.microsoft.com/office/drawing/2014/main" id="{5D1676FD-F184-4DC8-9B51-C2647A33F408}"/>
            </a:ext>
          </a:extLst>
        </xdr:cNvPr>
        <xdr:cNvSpPr/>
      </xdr:nvSpPr>
      <xdr:spPr>
        <a:xfrm>
          <a:off x="17751874" y="2955428"/>
          <a:ext cx="1676011" cy="39433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175915</xdr:colOff>
      <xdr:row>5</xdr:row>
      <xdr:rowOff>175332</xdr:rowOff>
    </xdr:from>
    <xdr:to>
      <xdr:col>11</xdr:col>
      <xdr:colOff>445144</xdr:colOff>
      <xdr:row>8</xdr:row>
      <xdr:rowOff>4855</xdr:rowOff>
    </xdr:to>
    <xdr:sp macro="" textlink="">
      <xdr:nvSpPr>
        <xdr:cNvPr id="65" name="Double Bracket 64">
          <a:extLst>
            <a:ext uri="{FF2B5EF4-FFF2-40B4-BE49-F238E27FC236}">
              <a16:creationId xmlns:a16="http://schemas.microsoft.com/office/drawing/2014/main" id="{C7584A85-D43D-4FF1-8D47-BFF81CA2BA70}"/>
            </a:ext>
          </a:extLst>
        </xdr:cNvPr>
        <xdr:cNvSpPr/>
      </xdr:nvSpPr>
      <xdr:spPr>
        <a:xfrm>
          <a:off x="13587115" y="4930212"/>
          <a:ext cx="878829" cy="378163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202547</xdr:colOff>
      <xdr:row>1</xdr:row>
      <xdr:rowOff>4466</xdr:rowOff>
    </xdr:from>
    <xdr:to>
      <xdr:col>11</xdr:col>
      <xdr:colOff>455835</xdr:colOff>
      <xdr:row>3</xdr:row>
      <xdr:rowOff>33042</xdr:rowOff>
    </xdr:to>
    <xdr:sp macro="" textlink="">
      <xdr:nvSpPr>
        <xdr:cNvPr id="66" name="Double Bracket 65">
          <a:extLst>
            <a:ext uri="{FF2B5EF4-FFF2-40B4-BE49-F238E27FC236}">
              <a16:creationId xmlns:a16="http://schemas.microsoft.com/office/drawing/2014/main" id="{A7D2FE72-A688-4DC1-8752-3C867E2FB1C2}"/>
            </a:ext>
          </a:extLst>
        </xdr:cNvPr>
        <xdr:cNvSpPr/>
      </xdr:nvSpPr>
      <xdr:spPr>
        <a:xfrm>
          <a:off x="13613747" y="3844946"/>
          <a:ext cx="862888" cy="394336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96024</xdr:colOff>
      <xdr:row>1</xdr:row>
      <xdr:rowOff>14185</xdr:rowOff>
    </xdr:from>
    <xdr:to>
      <xdr:col>13</xdr:col>
      <xdr:colOff>475080</xdr:colOff>
      <xdr:row>3</xdr:row>
      <xdr:rowOff>42761</xdr:rowOff>
    </xdr:to>
    <xdr:sp macro="" textlink="">
      <xdr:nvSpPr>
        <xdr:cNvPr id="67" name="Double Bracket 66">
          <a:extLst>
            <a:ext uri="{FF2B5EF4-FFF2-40B4-BE49-F238E27FC236}">
              <a16:creationId xmlns:a16="http://schemas.microsoft.com/office/drawing/2014/main" id="{69CEF9BF-00CD-4DEC-ACDE-2D2906413D87}"/>
            </a:ext>
          </a:extLst>
        </xdr:cNvPr>
        <xdr:cNvSpPr/>
      </xdr:nvSpPr>
      <xdr:spPr>
        <a:xfrm>
          <a:off x="15336024" y="3854665"/>
          <a:ext cx="379056" cy="394336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96217</xdr:colOff>
      <xdr:row>1</xdr:row>
      <xdr:rowOff>13798</xdr:rowOff>
    </xdr:from>
    <xdr:to>
      <xdr:col>15</xdr:col>
      <xdr:colOff>465555</xdr:colOff>
      <xdr:row>3</xdr:row>
      <xdr:rowOff>42374</xdr:rowOff>
    </xdr:to>
    <xdr:sp macro="" textlink="">
      <xdr:nvSpPr>
        <xdr:cNvPr id="68" name="Double Bracket 67">
          <a:extLst>
            <a:ext uri="{FF2B5EF4-FFF2-40B4-BE49-F238E27FC236}">
              <a16:creationId xmlns:a16="http://schemas.microsoft.com/office/drawing/2014/main" id="{45CD30B8-BBB1-450E-9D05-0255A2BEF074}"/>
            </a:ext>
          </a:extLst>
        </xdr:cNvPr>
        <xdr:cNvSpPr/>
      </xdr:nvSpPr>
      <xdr:spPr>
        <a:xfrm>
          <a:off x="16555417" y="3854278"/>
          <a:ext cx="369338" cy="394336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125179</xdr:colOff>
      <xdr:row>6</xdr:row>
      <xdr:rowOff>6799</xdr:rowOff>
    </xdr:from>
    <xdr:to>
      <xdr:col>14</xdr:col>
      <xdr:colOff>394408</xdr:colOff>
      <xdr:row>8</xdr:row>
      <xdr:rowOff>30709</xdr:rowOff>
    </xdr:to>
    <xdr:sp macro="" textlink="">
      <xdr:nvSpPr>
        <xdr:cNvPr id="69" name="Double Bracket 68">
          <a:extLst>
            <a:ext uri="{FF2B5EF4-FFF2-40B4-BE49-F238E27FC236}">
              <a16:creationId xmlns:a16="http://schemas.microsoft.com/office/drawing/2014/main" id="{F259D538-D608-45EB-879B-E7E97E514F83}"/>
            </a:ext>
          </a:extLst>
        </xdr:cNvPr>
        <xdr:cNvSpPr/>
      </xdr:nvSpPr>
      <xdr:spPr>
        <a:xfrm>
          <a:off x="15365179" y="4944559"/>
          <a:ext cx="878829" cy="38967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149670</xdr:colOff>
      <xdr:row>5</xdr:row>
      <xdr:rowOff>175526</xdr:rowOff>
    </xdr:from>
    <xdr:to>
      <xdr:col>17</xdr:col>
      <xdr:colOff>418899</xdr:colOff>
      <xdr:row>8</xdr:row>
      <xdr:rowOff>5049</xdr:rowOff>
    </xdr:to>
    <xdr:sp macro="" textlink="">
      <xdr:nvSpPr>
        <xdr:cNvPr id="70" name="Double Bracket 69">
          <a:extLst>
            <a:ext uri="{FF2B5EF4-FFF2-40B4-BE49-F238E27FC236}">
              <a16:creationId xmlns:a16="http://schemas.microsoft.com/office/drawing/2014/main" id="{7B58C5CB-90CF-40C3-B07E-C06866DEF622}"/>
            </a:ext>
          </a:extLst>
        </xdr:cNvPr>
        <xdr:cNvSpPr/>
      </xdr:nvSpPr>
      <xdr:spPr>
        <a:xfrm>
          <a:off x="17218470" y="4930406"/>
          <a:ext cx="878829" cy="378163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146948</xdr:colOff>
      <xdr:row>5</xdr:row>
      <xdr:rowOff>172611</xdr:rowOff>
    </xdr:from>
    <xdr:to>
      <xdr:col>20</xdr:col>
      <xdr:colOff>416177</xdr:colOff>
      <xdr:row>8</xdr:row>
      <xdr:rowOff>2134</xdr:rowOff>
    </xdr:to>
    <xdr:sp macro="" textlink="">
      <xdr:nvSpPr>
        <xdr:cNvPr id="71" name="Double Bracket 70">
          <a:extLst>
            <a:ext uri="{FF2B5EF4-FFF2-40B4-BE49-F238E27FC236}">
              <a16:creationId xmlns:a16="http://schemas.microsoft.com/office/drawing/2014/main" id="{7A8D1E80-1974-40A7-BACD-E7DCBE6A46D2}"/>
            </a:ext>
          </a:extLst>
        </xdr:cNvPr>
        <xdr:cNvSpPr/>
      </xdr:nvSpPr>
      <xdr:spPr>
        <a:xfrm>
          <a:off x="19044548" y="4927491"/>
          <a:ext cx="878829" cy="378163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8</xdr:row>
      <xdr:rowOff>0</xdr:rowOff>
    </xdr:from>
    <xdr:to>
      <xdr:col>0</xdr:col>
      <xdr:colOff>219075</xdr:colOff>
      <xdr:row>13</xdr:row>
      <xdr:rowOff>38100</xdr:rowOff>
    </xdr:to>
    <xdr:sp macro="" textlink="">
      <xdr:nvSpPr>
        <xdr:cNvPr id="2" name="Left Bracket 1">
          <a:extLst>
            <a:ext uri="{FF2B5EF4-FFF2-40B4-BE49-F238E27FC236}">
              <a16:creationId xmlns:a16="http://schemas.microsoft.com/office/drawing/2014/main" id="{AA63EE99-B4C0-4829-8161-E9CD91B9A21E}"/>
            </a:ext>
          </a:extLst>
        </xdr:cNvPr>
        <xdr:cNvSpPr/>
      </xdr:nvSpPr>
      <xdr:spPr>
        <a:xfrm>
          <a:off x="104775" y="1463040"/>
          <a:ext cx="114300" cy="9525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361950</xdr:colOff>
      <xdr:row>8</xdr:row>
      <xdr:rowOff>0</xdr:rowOff>
    </xdr:from>
    <xdr:to>
      <xdr:col>4</xdr:col>
      <xdr:colOff>457200</xdr:colOff>
      <xdr:row>13</xdr:row>
      <xdr:rowOff>47625</xdr:rowOff>
    </xdr:to>
    <xdr:sp macro="" textlink="">
      <xdr:nvSpPr>
        <xdr:cNvPr id="3" name="Right Bracket 2">
          <a:extLst>
            <a:ext uri="{FF2B5EF4-FFF2-40B4-BE49-F238E27FC236}">
              <a16:creationId xmlns:a16="http://schemas.microsoft.com/office/drawing/2014/main" id="{0B28203B-33B0-4329-9F92-F2EEE26F401B}"/>
            </a:ext>
          </a:extLst>
        </xdr:cNvPr>
        <xdr:cNvSpPr/>
      </xdr:nvSpPr>
      <xdr:spPr>
        <a:xfrm>
          <a:off x="2800350" y="1463040"/>
          <a:ext cx="95250" cy="962025"/>
        </a:xfrm>
        <a:prstGeom prst="righ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104775</xdr:colOff>
      <xdr:row>1</xdr:row>
      <xdr:rowOff>0</xdr:rowOff>
    </xdr:from>
    <xdr:to>
      <xdr:col>0</xdr:col>
      <xdr:colOff>219075</xdr:colOff>
      <xdr:row>6</xdr:row>
      <xdr:rowOff>38100</xdr:rowOff>
    </xdr:to>
    <xdr:sp macro="" textlink="">
      <xdr:nvSpPr>
        <xdr:cNvPr id="4" name="Left Bracket 3">
          <a:extLst>
            <a:ext uri="{FF2B5EF4-FFF2-40B4-BE49-F238E27FC236}">
              <a16:creationId xmlns:a16="http://schemas.microsoft.com/office/drawing/2014/main" id="{56020FAB-7766-4C4F-B7A7-BF6356C32FE1}"/>
            </a:ext>
          </a:extLst>
        </xdr:cNvPr>
        <xdr:cNvSpPr/>
      </xdr:nvSpPr>
      <xdr:spPr>
        <a:xfrm>
          <a:off x="104775" y="182880"/>
          <a:ext cx="114300" cy="9525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361950</xdr:colOff>
      <xdr:row>1</xdr:row>
      <xdr:rowOff>0</xdr:rowOff>
    </xdr:from>
    <xdr:to>
      <xdr:col>4</xdr:col>
      <xdr:colOff>457200</xdr:colOff>
      <xdr:row>6</xdr:row>
      <xdr:rowOff>47625</xdr:rowOff>
    </xdr:to>
    <xdr:sp macro="" textlink="">
      <xdr:nvSpPr>
        <xdr:cNvPr id="5" name="Right Bracket 4">
          <a:extLst>
            <a:ext uri="{FF2B5EF4-FFF2-40B4-BE49-F238E27FC236}">
              <a16:creationId xmlns:a16="http://schemas.microsoft.com/office/drawing/2014/main" id="{B028D3D6-EFE2-4F2C-94B5-873A17F0D895}"/>
            </a:ext>
          </a:extLst>
        </xdr:cNvPr>
        <xdr:cNvSpPr/>
      </xdr:nvSpPr>
      <xdr:spPr>
        <a:xfrm>
          <a:off x="2800350" y="182880"/>
          <a:ext cx="95250" cy="962025"/>
        </a:xfrm>
        <a:prstGeom prst="righ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104775</xdr:colOff>
      <xdr:row>16</xdr:row>
      <xdr:rowOff>0</xdr:rowOff>
    </xdr:from>
    <xdr:to>
      <xdr:col>0</xdr:col>
      <xdr:colOff>219075</xdr:colOff>
      <xdr:row>21</xdr:row>
      <xdr:rowOff>38100</xdr:rowOff>
    </xdr:to>
    <xdr:sp macro="" textlink="">
      <xdr:nvSpPr>
        <xdr:cNvPr id="6" name="Left Bracket 5">
          <a:extLst>
            <a:ext uri="{FF2B5EF4-FFF2-40B4-BE49-F238E27FC236}">
              <a16:creationId xmlns:a16="http://schemas.microsoft.com/office/drawing/2014/main" id="{DABA1237-AB33-4C88-8277-FF676CD83E5D}"/>
            </a:ext>
          </a:extLst>
        </xdr:cNvPr>
        <xdr:cNvSpPr/>
      </xdr:nvSpPr>
      <xdr:spPr>
        <a:xfrm>
          <a:off x="104775" y="2926080"/>
          <a:ext cx="114300" cy="9525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361950</xdr:colOff>
      <xdr:row>16</xdr:row>
      <xdr:rowOff>0</xdr:rowOff>
    </xdr:from>
    <xdr:to>
      <xdr:col>4</xdr:col>
      <xdr:colOff>457200</xdr:colOff>
      <xdr:row>21</xdr:row>
      <xdr:rowOff>47625</xdr:rowOff>
    </xdr:to>
    <xdr:sp macro="" textlink="">
      <xdr:nvSpPr>
        <xdr:cNvPr id="7" name="Right Bracket 6">
          <a:extLst>
            <a:ext uri="{FF2B5EF4-FFF2-40B4-BE49-F238E27FC236}">
              <a16:creationId xmlns:a16="http://schemas.microsoft.com/office/drawing/2014/main" id="{EB7819F5-89D2-48B7-8C79-D5AED17B40F4}"/>
            </a:ext>
          </a:extLst>
        </xdr:cNvPr>
        <xdr:cNvSpPr/>
      </xdr:nvSpPr>
      <xdr:spPr>
        <a:xfrm>
          <a:off x="2800350" y="2926080"/>
          <a:ext cx="95250" cy="962025"/>
        </a:xfrm>
        <a:prstGeom prst="righ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9525</xdr:colOff>
      <xdr:row>8</xdr:row>
      <xdr:rowOff>0</xdr:rowOff>
    </xdr:from>
    <xdr:to>
      <xdr:col>14</xdr:col>
      <xdr:colOff>66675</xdr:colOff>
      <xdr:row>13</xdr:row>
      <xdr:rowOff>28575</xdr:rowOff>
    </xdr:to>
    <xdr:sp macro="" textlink="">
      <xdr:nvSpPr>
        <xdr:cNvPr id="8" name="Double Bracket 7">
          <a:extLst>
            <a:ext uri="{FF2B5EF4-FFF2-40B4-BE49-F238E27FC236}">
              <a16:creationId xmlns:a16="http://schemas.microsoft.com/office/drawing/2014/main" id="{CBB1330E-B5B4-4E48-8CB5-0C55FB6EC5E3}"/>
            </a:ext>
          </a:extLst>
        </xdr:cNvPr>
        <xdr:cNvSpPr/>
      </xdr:nvSpPr>
      <xdr:spPr>
        <a:xfrm>
          <a:off x="5495925" y="1463040"/>
          <a:ext cx="3105150" cy="94297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16</xdr:row>
      <xdr:rowOff>9525</xdr:rowOff>
    </xdr:from>
    <xdr:to>
      <xdr:col>14</xdr:col>
      <xdr:colOff>57150</xdr:colOff>
      <xdr:row>21</xdr:row>
      <xdr:rowOff>38100</xdr:rowOff>
    </xdr:to>
    <xdr:sp macro="" textlink="">
      <xdr:nvSpPr>
        <xdr:cNvPr id="9" name="Double Bracket 8">
          <a:extLst>
            <a:ext uri="{FF2B5EF4-FFF2-40B4-BE49-F238E27FC236}">
              <a16:creationId xmlns:a16="http://schemas.microsoft.com/office/drawing/2014/main" id="{83422A29-CBBA-4036-B3C0-8DAB4FD2F54C}"/>
            </a:ext>
          </a:extLst>
        </xdr:cNvPr>
        <xdr:cNvSpPr/>
      </xdr:nvSpPr>
      <xdr:spPr>
        <a:xfrm>
          <a:off x="5486400" y="2935605"/>
          <a:ext cx="3105150" cy="94297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203522</xdr:colOff>
      <xdr:row>8</xdr:row>
      <xdr:rowOff>11468</xdr:rowOff>
    </xdr:from>
    <xdr:to>
      <xdr:col>1</xdr:col>
      <xdr:colOff>456810</xdr:colOff>
      <xdr:row>10</xdr:row>
      <xdr:rowOff>40043</xdr:rowOff>
    </xdr:to>
    <xdr:sp macro="" textlink="">
      <xdr:nvSpPr>
        <xdr:cNvPr id="2" name="Double Bracket 1">
          <a:extLst>
            <a:ext uri="{FF2B5EF4-FFF2-40B4-BE49-F238E27FC236}">
              <a16:creationId xmlns:a16="http://schemas.microsoft.com/office/drawing/2014/main" id="{FF7EB120-CE3D-4143-B3B3-0A116BED735D}"/>
            </a:ext>
          </a:extLst>
        </xdr:cNvPr>
        <xdr:cNvSpPr/>
      </xdr:nvSpPr>
      <xdr:spPr>
        <a:xfrm>
          <a:off x="4470722" y="1108748"/>
          <a:ext cx="862888" cy="39433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187582</xdr:colOff>
      <xdr:row>12</xdr:row>
      <xdr:rowOff>195942</xdr:rowOff>
    </xdr:from>
    <xdr:to>
      <xdr:col>3</xdr:col>
      <xdr:colOff>440870</xdr:colOff>
      <xdr:row>15</xdr:row>
      <xdr:rowOff>14967</xdr:rowOff>
    </xdr:to>
    <xdr:sp macro="" textlink="">
      <xdr:nvSpPr>
        <xdr:cNvPr id="3" name="Double Bracket 2">
          <a:extLst>
            <a:ext uri="{FF2B5EF4-FFF2-40B4-BE49-F238E27FC236}">
              <a16:creationId xmlns:a16="http://schemas.microsoft.com/office/drawing/2014/main" id="{E49203B1-08A9-4893-980B-FE68A3432131}"/>
            </a:ext>
          </a:extLst>
        </xdr:cNvPr>
        <xdr:cNvSpPr/>
      </xdr:nvSpPr>
      <xdr:spPr>
        <a:xfrm>
          <a:off x="6283582" y="180702"/>
          <a:ext cx="862888" cy="38290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 b="1"/>
        </a:p>
      </xdr:txBody>
    </xdr:sp>
    <xdr:clientData/>
  </xdr:twoCellAnchor>
  <xdr:twoCellAnchor>
    <xdr:from>
      <xdr:col>2</xdr:col>
      <xdr:colOff>190500</xdr:colOff>
      <xdr:row>8</xdr:row>
      <xdr:rowOff>0</xdr:rowOff>
    </xdr:from>
    <xdr:to>
      <xdr:col>3</xdr:col>
      <xdr:colOff>443788</xdr:colOff>
      <xdr:row>10</xdr:row>
      <xdr:rowOff>28575</xdr:rowOff>
    </xdr:to>
    <xdr:sp macro="" textlink="">
      <xdr:nvSpPr>
        <xdr:cNvPr id="4" name="Double Bracket 3">
          <a:extLst>
            <a:ext uri="{FF2B5EF4-FFF2-40B4-BE49-F238E27FC236}">
              <a16:creationId xmlns:a16="http://schemas.microsoft.com/office/drawing/2014/main" id="{5469607E-8E74-4168-8039-F283B13E97AA}"/>
            </a:ext>
          </a:extLst>
        </xdr:cNvPr>
        <xdr:cNvSpPr/>
      </xdr:nvSpPr>
      <xdr:spPr>
        <a:xfrm>
          <a:off x="6286500" y="1097280"/>
          <a:ext cx="862888" cy="39433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 b="1"/>
        </a:p>
      </xdr:txBody>
    </xdr:sp>
    <xdr:clientData/>
  </xdr:twoCellAnchor>
  <xdr:twoCellAnchor>
    <xdr:from>
      <xdr:col>0</xdr:col>
      <xdr:colOff>187582</xdr:colOff>
      <xdr:row>0</xdr:row>
      <xdr:rowOff>195942</xdr:rowOff>
    </xdr:from>
    <xdr:to>
      <xdr:col>1</xdr:col>
      <xdr:colOff>440870</xdr:colOff>
      <xdr:row>3</xdr:row>
      <xdr:rowOff>14967</xdr:rowOff>
    </xdr:to>
    <xdr:sp macro="" textlink="">
      <xdr:nvSpPr>
        <xdr:cNvPr id="5" name="Double Bracket 4">
          <a:extLst>
            <a:ext uri="{FF2B5EF4-FFF2-40B4-BE49-F238E27FC236}">
              <a16:creationId xmlns:a16="http://schemas.microsoft.com/office/drawing/2014/main" id="{71D91F08-E6C3-46D7-9FE1-C2DC25BDAB08}"/>
            </a:ext>
          </a:extLst>
        </xdr:cNvPr>
        <xdr:cNvSpPr/>
      </xdr:nvSpPr>
      <xdr:spPr>
        <a:xfrm>
          <a:off x="187582" y="180702"/>
          <a:ext cx="862888" cy="38290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 b="1"/>
        </a:p>
      </xdr:txBody>
    </xdr:sp>
    <xdr:clientData/>
  </xdr:twoCellAnchor>
  <xdr:twoCellAnchor>
    <xdr:from>
      <xdr:col>2</xdr:col>
      <xdr:colOff>82806</xdr:colOff>
      <xdr:row>1</xdr:row>
      <xdr:rowOff>14967</xdr:rowOff>
    </xdr:from>
    <xdr:to>
      <xdr:col>5</xdr:col>
      <xdr:colOff>3809</xdr:colOff>
      <xdr:row>4</xdr:row>
      <xdr:rowOff>30481</xdr:rowOff>
    </xdr:to>
    <xdr:sp macro="" textlink="">
      <xdr:nvSpPr>
        <xdr:cNvPr id="6" name="Double Bracket 5">
          <a:extLst>
            <a:ext uri="{FF2B5EF4-FFF2-40B4-BE49-F238E27FC236}">
              <a16:creationId xmlns:a16="http://schemas.microsoft.com/office/drawing/2014/main" id="{E997E3DC-EEFE-4920-851E-32F074DBA9FB}"/>
            </a:ext>
          </a:extLst>
        </xdr:cNvPr>
        <xdr:cNvSpPr/>
      </xdr:nvSpPr>
      <xdr:spPr>
        <a:xfrm>
          <a:off x="1515366" y="1157967"/>
          <a:ext cx="1643123" cy="564154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 b="1"/>
        </a:p>
      </xdr:txBody>
    </xdr:sp>
    <xdr:clientData/>
  </xdr:twoCellAnchor>
  <xdr:twoCellAnchor>
    <xdr:from>
      <xdr:col>0</xdr:col>
      <xdr:colOff>203522</xdr:colOff>
      <xdr:row>13</xdr:row>
      <xdr:rowOff>11468</xdr:rowOff>
    </xdr:from>
    <xdr:to>
      <xdr:col>1</xdr:col>
      <xdr:colOff>456810</xdr:colOff>
      <xdr:row>15</xdr:row>
      <xdr:rowOff>40043</xdr:rowOff>
    </xdr:to>
    <xdr:sp macro="" textlink="">
      <xdr:nvSpPr>
        <xdr:cNvPr id="7" name="Double Bracket 6">
          <a:extLst>
            <a:ext uri="{FF2B5EF4-FFF2-40B4-BE49-F238E27FC236}">
              <a16:creationId xmlns:a16="http://schemas.microsoft.com/office/drawing/2014/main" id="{C65AA5AF-12AB-4DD8-90AE-53A46D8D804B}"/>
            </a:ext>
          </a:extLst>
        </xdr:cNvPr>
        <xdr:cNvSpPr/>
      </xdr:nvSpPr>
      <xdr:spPr>
        <a:xfrm>
          <a:off x="4470722" y="194348"/>
          <a:ext cx="862888" cy="39433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152400</xdr:colOff>
      <xdr:row>13</xdr:row>
      <xdr:rowOff>0</xdr:rowOff>
    </xdr:from>
    <xdr:to>
      <xdr:col>6</xdr:col>
      <xdr:colOff>443788</xdr:colOff>
      <xdr:row>15</xdr:row>
      <xdr:rowOff>28575</xdr:rowOff>
    </xdr:to>
    <xdr:sp macro="" textlink="">
      <xdr:nvSpPr>
        <xdr:cNvPr id="8" name="Double Bracket 7">
          <a:extLst>
            <a:ext uri="{FF2B5EF4-FFF2-40B4-BE49-F238E27FC236}">
              <a16:creationId xmlns:a16="http://schemas.microsoft.com/office/drawing/2014/main" id="{6C101B01-A1C4-4363-A9B3-FAC59FD490FE}"/>
            </a:ext>
          </a:extLst>
        </xdr:cNvPr>
        <xdr:cNvSpPr/>
      </xdr:nvSpPr>
      <xdr:spPr>
        <a:xfrm>
          <a:off x="8077200" y="182880"/>
          <a:ext cx="900988" cy="39433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 b="1"/>
        </a:p>
      </xdr:txBody>
    </xdr:sp>
    <xdr:clientData/>
  </xdr:twoCellAnchor>
  <xdr:twoCellAnchor>
    <xdr:from>
      <xdr:col>12</xdr:col>
      <xdr:colOff>104775</xdr:colOff>
      <xdr:row>1</xdr:row>
      <xdr:rowOff>0</xdr:rowOff>
    </xdr:from>
    <xdr:to>
      <xdr:col>12</xdr:col>
      <xdr:colOff>219075</xdr:colOff>
      <xdr:row>6</xdr:row>
      <xdr:rowOff>38100</xdr:rowOff>
    </xdr:to>
    <xdr:sp macro="" textlink="">
      <xdr:nvSpPr>
        <xdr:cNvPr id="9" name="Left Bracket 8">
          <a:extLst>
            <a:ext uri="{FF2B5EF4-FFF2-40B4-BE49-F238E27FC236}">
              <a16:creationId xmlns:a16="http://schemas.microsoft.com/office/drawing/2014/main" id="{348E620A-AF17-4286-A91F-E5D0C063B340}"/>
            </a:ext>
          </a:extLst>
        </xdr:cNvPr>
        <xdr:cNvSpPr/>
      </xdr:nvSpPr>
      <xdr:spPr>
        <a:xfrm>
          <a:off x="12296775" y="182880"/>
          <a:ext cx="114300" cy="9525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361950</xdr:colOff>
      <xdr:row>1</xdr:row>
      <xdr:rowOff>0</xdr:rowOff>
    </xdr:from>
    <xdr:to>
      <xdr:col>16</xdr:col>
      <xdr:colOff>457200</xdr:colOff>
      <xdr:row>6</xdr:row>
      <xdr:rowOff>47625</xdr:rowOff>
    </xdr:to>
    <xdr:sp macro="" textlink="">
      <xdr:nvSpPr>
        <xdr:cNvPr id="10" name="Right Bracket 9">
          <a:extLst>
            <a:ext uri="{FF2B5EF4-FFF2-40B4-BE49-F238E27FC236}">
              <a16:creationId xmlns:a16="http://schemas.microsoft.com/office/drawing/2014/main" id="{2C7F3C8D-A7FF-40CE-AC22-94D40BD03AB8}"/>
            </a:ext>
          </a:extLst>
        </xdr:cNvPr>
        <xdr:cNvSpPr/>
      </xdr:nvSpPr>
      <xdr:spPr>
        <a:xfrm>
          <a:off x="14992350" y="182880"/>
          <a:ext cx="95250" cy="962025"/>
        </a:xfrm>
        <a:prstGeom prst="righ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104775</xdr:colOff>
      <xdr:row>8</xdr:row>
      <xdr:rowOff>0</xdr:rowOff>
    </xdr:from>
    <xdr:to>
      <xdr:col>12</xdr:col>
      <xdr:colOff>219075</xdr:colOff>
      <xdr:row>13</xdr:row>
      <xdr:rowOff>38100</xdr:rowOff>
    </xdr:to>
    <xdr:sp macro="" textlink="">
      <xdr:nvSpPr>
        <xdr:cNvPr id="11" name="Left Bracket 10">
          <a:extLst>
            <a:ext uri="{FF2B5EF4-FFF2-40B4-BE49-F238E27FC236}">
              <a16:creationId xmlns:a16="http://schemas.microsoft.com/office/drawing/2014/main" id="{2C37446C-937B-4EB9-92F6-ABAF65EFC2E0}"/>
            </a:ext>
          </a:extLst>
        </xdr:cNvPr>
        <xdr:cNvSpPr/>
      </xdr:nvSpPr>
      <xdr:spPr>
        <a:xfrm>
          <a:off x="12296775" y="1463040"/>
          <a:ext cx="114300" cy="9525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361950</xdr:colOff>
      <xdr:row>8</xdr:row>
      <xdr:rowOff>0</xdr:rowOff>
    </xdr:from>
    <xdr:to>
      <xdr:col>16</xdr:col>
      <xdr:colOff>457200</xdr:colOff>
      <xdr:row>13</xdr:row>
      <xdr:rowOff>47625</xdr:rowOff>
    </xdr:to>
    <xdr:sp macro="" textlink="">
      <xdr:nvSpPr>
        <xdr:cNvPr id="12" name="Right Bracket 11">
          <a:extLst>
            <a:ext uri="{FF2B5EF4-FFF2-40B4-BE49-F238E27FC236}">
              <a16:creationId xmlns:a16="http://schemas.microsoft.com/office/drawing/2014/main" id="{9FE27B67-844B-4A2B-A17F-59D7AA92DEF4}"/>
            </a:ext>
          </a:extLst>
        </xdr:cNvPr>
        <xdr:cNvSpPr/>
      </xdr:nvSpPr>
      <xdr:spPr>
        <a:xfrm>
          <a:off x="14992350" y="1463040"/>
          <a:ext cx="95250" cy="962025"/>
        </a:xfrm>
        <a:prstGeom prst="righ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10</xdr:col>
      <xdr:colOff>114300</xdr:colOff>
      <xdr:row>12</xdr:row>
      <xdr:rowOff>28575</xdr:rowOff>
    </xdr:from>
    <xdr:ext cx="393569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F9700F79-6057-4DB0-AF54-D7E1399918B0}"/>
                </a:ext>
              </a:extLst>
            </xdr:cNvPr>
            <xdr:cNvSpPr txBox="1"/>
          </xdr:nvSpPr>
          <xdr:spPr>
            <a:xfrm>
              <a:off x="11087100" y="28575"/>
              <a:ext cx="393569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‖"/>
                        <m:endChr m:val="‖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𝐴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𝐵</m:t>
                        </m:r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F9700F79-6057-4DB0-AF54-D7E1399918B0}"/>
                </a:ext>
              </a:extLst>
            </xdr:cNvPr>
            <xdr:cNvSpPr txBox="1"/>
          </xdr:nvSpPr>
          <xdr:spPr>
            <a:xfrm>
              <a:off x="11087100" y="28575"/>
              <a:ext cx="393569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‖</a:t>
              </a:r>
              <a:r>
                <a:rPr lang="en-GB" sz="1100" b="0" i="0">
                  <a:latin typeface="Cambria Math" panose="02040503050406030204" pitchFamily="18" charset="0"/>
                </a:rPr>
                <a:t>𝐴 𝐵‖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7</xdr:col>
      <xdr:colOff>161925</xdr:colOff>
      <xdr:row>7</xdr:row>
      <xdr:rowOff>19050</xdr:rowOff>
    </xdr:from>
    <xdr:ext cx="266163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B73DE616-4395-4104-B499-F361C204A4D1}"/>
                </a:ext>
              </a:extLst>
            </xdr:cNvPr>
            <xdr:cNvSpPr txBox="1"/>
          </xdr:nvSpPr>
          <xdr:spPr>
            <a:xfrm>
              <a:off x="9305925" y="933450"/>
              <a:ext cx="266163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‖"/>
                        <m:endChr m:val="‖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B73DE616-4395-4104-B499-F361C204A4D1}"/>
                </a:ext>
              </a:extLst>
            </xdr:cNvPr>
            <xdr:cNvSpPr txBox="1"/>
          </xdr:nvSpPr>
          <xdr:spPr>
            <a:xfrm>
              <a:off x="9305925" y="933450"/>
              <a:ext cx="266163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‖</a:t>
              </a:r>
              <a:r>
                <a:rPr lang="en-GB" sz="1100" b="0" i="0">
                  <a:latin typeface="Cambria Math" panose="02040503050406030204" pitchFamily="18" charset="0"/>
                </a:rPr>
                <a:t>𝐴‖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18</xdr:col>
      <xdr:colOff>152400</xdr:colOff>
      <xdr:row>0</xdr:row>
      <xdr:rowOff>28575</xdr:rowOff>
    </xdr:from>
    <xdr:ext cx="266163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7987FFD8-CDFD-4F77-BB0F-5CC7C33D1ED3}"/>
                </a:ext>
              </a:extLst>
            </xdr:cNvPr>
            <xdr:cNvSpPr txBox="1"/>
          </xdr:nvSpPr>
          <xdr:spPr>
            <a:xfrm>
              <a:off x="16002000" y="28575"/>
              <a:ext cx="266163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‖"/>
                        <m:endChr m:val="‖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7987FFD8-CDFD-4F77-BB0F-5CC7C33D1ED3}"/>
                </a:ext>
              </a:extLst>
            </xdr:cNvPr>
            <xdr:cNvSpPr txBox="1"/>
          </xdr:nvSpPr>
          <xdr:spPr>
            <a:xfrm>
              <a:off x="16002000" y="28575"/>
              <a:ext cx="266163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‖</a:t>
              </a:r>
              <a:r>
                <a:rPr lang="en-GB" sz="1100" b="0" i="0">
                  <a:latin typeface="Cambria Math" panose="02040503050406030204" pitchFamily="18" charset="0"/>
                </a:rPr>
                <a:t>𝐴‖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18</xdr:col>
      <xdr:colOff>142875</xdr:colOff>
      <xdr:row>7</xdr:row>
      <xdr:rowOff>0</xdr:rowOff>
    </xdr:from>
    <xdr:ext cx="265907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2E00119D-7DC0-4055-A199-4707E777B48F}"/>
                </a:ext>
              </a:extLst>
            </xdr:cNvPr>
            <xdr:cNvSpPr txBox="1"/>
          </xdr:nvSpPr>
          <xdr:spPr>
            <a:xfrm>
              <a:off x="15992475" y="1280160"/>
              <a:ext cx="265907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‖"/>
                        <m:endChr m:val="‖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2E00119D-7DC0-4055-A199-4707E777B48F}"/>
                </a:ext>
              </a:extLst>
            </xdr:cNvPr>
            <xdr:cNvSpPr txBox="1"/>
          </xdr:nvSpPr>
          <xdr:spPr>
            <a:xfrm>
              <a:off x="15992475" y="1280160"/>
              <a:ext cx="265907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‖</a:t>
              </a:r>
              <a:r>
                <a:rPr lang="en-GB" sz="1100" b="0" i="0">
                  <a:latin typeface="Cambria Math" panose="02040503050406030204" pitchFamily="18" charset="0"/>
                </a:rPr>
                <a:t>𝐶‖</a:t>
              </a:r>
              <a:endParaRPr lang="en-GB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161925</xdr:colOff>
      <xdr:row>9</xdr:row>
      <xdr:rowOff>0</xdr:rowOff>
    </xdr:from>
    <xdr:ext cx="260008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D229A1E-5354-41BD-ACBF-C05C8799C527}"/>
                </a:ext>
              </a:extLst>
            </xdr:cNvPr>
            <xdr:cNvSpPr txBox="1"/>
          </xdr:nvSpPr>
          <xdr:spPr>
            <a:xfrm>
              <a:off x="771525" y="1645920"/>
              <a:ext cx="260008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‖"/>
                        <m:endChr m:val="‖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D229A1E-5354-41BD-ACBF-C05C8799C527}"/>
                </a:ext>
              </a:extLst>
            </xdr:cNvPr>
            <xdr:cNvSpPr txBox="1"/>
          </xdr:nvSpPr>
          <xdr:spPr>
            <a:xfrm>
              <a:off x="771525" y="1645920"/>
              <a:ext cx="260008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‖</a:t>
              </a:r>
              <a:r>
                <a:rPr lang="en-GB" sz="1100" b="0" i="0">
                  <a:latin typeface="Cambria Math" panose="02040503050406030204" pitchFamily="18" charset="0"/>
                </a:rPr>
                <a:t>𝑣‖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0</xdr:col>
      <xdr:colOff>152400</xdr:colOff>
      <xdr:row>9</xdr:row>
      <xdr:rowOff>9525</xdr:rowOff>
    </xdr:from>
    <xdr:ext cx="260008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8A5A2570-439E-49B5-B9A1-5B5DBCB50347}"/>
                </a:ext>
              </a:extLst>
            </xdr:cNvPr>
            <xdr:cNvSpPr txBox="1"/>
          </xdr:nvSpPr>
          <xdr:spPr>
            <a:xfrm>
              <a:off x="152400" y="1655445"/>
              <a:ext cx="260008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‖"/>
                        <m:endChr m:val="‖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𝑢</m:t>
                        </m:r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8A5A2570-439E-49B5-B9A1-5B5DBCB50347}"/>
                </a:ext>
              </a:extLst>
            </xdr:cNvPr>
            <xdr:cNvSpPr txBox="1"/>
          </xdr:nvSpPr>
          <xdr:spPr>
            <a:xfrm>
              <a:off x="152400" y="1655445"/>
              <a:ext cx="260008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‖</a:t>
              </a:r>
              <a:r>
                <a:rPr lang="en-GB" sz="1100" b="0" i="0">
                  <a:latin typeface="Cambria Math" panose="02040503050406030204" pitchFamily="18" charset="0"/>
                </a:rPr>
                <a:t>𝑢‖</a:t>
              </a:r>
              <a:endParaRPr lang="en-GB" sz="1100"/>
            </a:p>
          </xdr:txBody>
        </xdr:sp>
      </mc:Fallback>
    </mc:AlternateContent>
    <xdr:clientData/>
  </xdr:oneCellAnchor>
  <xdr:twoCellAnchor>
    <xdr:from>
      <xdr:col>2</xdr:col>
      <xdr:colOff>504825</xdr:colOff>
      <xdr:row>5</xdr:row>
      <xdr:rowOff>114300</xdr:rowOff>
    </xdr:from>
    <xdr:to>
      <xdr:col>4</xdr:col>
      <xdr:colOff>123825</xdr:colOff>
      <xdr:row>6</xdr:row>
      <xdr:rowOff>209550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9FA86B-8BC1-4A6E-AFAF-3D03B25E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1028700"/>
          <a:ext cx="8382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552450</xdr:colOff>
      <xdr:row>16</xdr:row>
      <xdr:rowOff>171450</xdr:rowOff>
    </xdr:from>
    <xdr:to>
      <xdr:col>7</xdr:col>
      <xdr:colOff>209550</xdr:colOff>
      <xdr:row>16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59CC8E3-6435-4969-A915-F6D748F46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097530"/>
          <a:ext cx="8763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323850</xdr:colOff>
      <xdr:row>24</xdr:row>
      <xdr:rowOff>76200</xdr:rowOff>
    </xdr:from>
    <xdr:ext cx="1098121" cy="33977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3FB1CB95-7CCE-4F26-A1A2-B1B6A0708694}"/>
                </a:ext>
              </a:extLst>
            </xdr:cNvPr>
            <xdr:cNvSpPr txBox="1"/>
          </xdr:nvSpPr>
          <xdr:spPr>
            <a:xfrm>
              <a:off x="13125450" y="1173480"/>
              <a:ext cx="1098121" cy="3397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𝑝𝑟𝑜</m:t>
                    </m:r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𝑗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𝑢</m:t>
                        </m:r>
                      </m:sub>
                    </m:sSub>
                    <m:d>
                      <m:d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</m:d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𝑢</m:t>
                            </m:r>
                          </m:e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p>
                        </m:s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sSup>
                          <m:sSup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𝑢</m:t>
                            </m:r>
                          </m:e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p>
                        </m:s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𝑢</m:t>
                        </m:r>
                      </m:den>
                    </m:f>
                    <m:r>
                      <a:rPr lang="en-GB" sz="1100" b="0" i="1">
                        <a:latin typeface="Cambria Math" panose="02040503050406030204" pitchFamily="18" charset="0"/>
                      </a:rPr>
                      <m:t>𝑢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3FB1CB95-7CCE-4F26-A1A2-B1B6A0708694}"/>
                </a:ext>
              </a:extLst>
            </xdr:cNvPr>
            <xdr:cNvSpPr txBox="1"/>
          </xdr:nvSpPr>
          <xdr:spPr>
            <a:xfrm>
              <a:off x="13125450" y="1173480"/>
              <a:ext cx="1098121" cy="3397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𝑝𝑟𝑜𝑗_𝑢 (𝑣)=(𝑢^𝑇 𝑣)/(𝑢^𝑇 𝑢) 𝑢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3</xdr:col>
      <xdr:colOff>533400</xdr:colOff>
      <xdr:row>22</xdr:row>
      <xdr:rowOff>104775</xdr:rowOff>
    </xdr:from>
    <xdr:ext cx="573234" cy="33977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67F39D55-005F-4720-A4E2-5CABE1A56074}"/>
                </a:ext>
              </a:extLst>
            </xdr:cNvPr>
            <xdr:cNvSpPr txBox="1"/>
          </xdr:nvSpPr>
          <xdr:spPr>
            <a:xfrm>
              <a:off x="10896600" y="836295"/>
              <a:ext cx="573234" cy="3397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𝑃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𝑢</m:t>
                            </m:r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 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𝑢</m:t>
                            </m:r>
                          </m:e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p>
                        </m:sSup>
                      </m:num>
                      <m:den>
                        <m:sSup>
                          <m:sSup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𝑢</m:t>
                            </m:r>
                          </m:e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p>
                        </m:s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𝑢</m:t>
                        </m:r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67F39D55-005F-4720-A4E2-5CABE1A56074}"/>
                </a:ext>
              </a:extLst>
            </xdr:cNvPr>
            <xdr:cNvSpPr txBox="1"/>
          </xdr:nvSpPr>
          <xdr:spPr>
            <a:xfrm>
              <a:off x="10896600" y="836295"/>
              <a:ext cx="573234" cy="3397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𝑃=〖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𝑢 </a:t>
              </a:r>
              <a:r>
                <a:rPr lang="en-GB" sz="1100" b="0" i="0">
                  <a:latin typeface="Cambria Math" panose="02040503050406030204" pitchFamily="18" charset="0"/>
                </a:rPr>
                <a:t>𝑢〗^𝑇/(𝑢^𝑇 𝑢)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19050</xdr:colOff>
      <xdr:row>18</xdr:row>
      <xdr:rowOff>47625</xdr:rowOff>
    </xdr:from>
    <xdr:ext cx="1344534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7B79DCA9-F94C-48DA-8427-DB8F9C65688E}"/>
                </a:ext>
              </a:extLst>
            </xdr:cNvPr>
            <xdr:cNvSpPr txBox="1"/>
          </xdr:nvSpPr>
          <xdr:spPr>
            <a:xfrm>
              <a:off x="12211050" y="47625"/>
              <a:ext cx="1344534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𝑃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𝑝𝑟𝑜</m:t>
                    </m:r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𝑗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𝑢</m:t>
                        </m:r>
                      </m:sub>
                    </m:sSub>
                    <m:d>
                      <m:d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7B79DCA9-F94C-48DA-8427-DB8F9C65688E}"/>
                </a:ext>
              </a:extLst>
            </xdr:cNvPr>
            <xdr:cNvSpPr txBox="1"/>
          </xdr:nvSpPr>
          <xdr:spPr>
            <a:xfrm>
              <a:off x="12211050" y="47625"/>
              <a:ext cx="1344534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𝑣_1=𝑃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r>
                <a:rPr lang="en-GB" sz="1100" b="0" i="0">
                  <a:latin typeface="Cambria Math" panose="02040503050406030204" pitchFamily="18" charset="0"/>
                </a:rPr>
                <a:t>𝑣=𝑝𝑟𝑜𝑗_𝑢 (𝑣)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10</xdr:col>
      <xdr:colOff>66675</xdr:colOff>
      <xdr:row>19</xdr:row>
      <xdr:rowOff>9525</xdr:rowOff>
    </xdr:from>
    <xdr:ext cx="737446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15B5EE01-4CAB-4D6D-8A3A-0505318079F2}"/>
                </a:ext>
              </a:extLst>
            </xdr:cNvPr>
            <xdr:cNvSpPr txBox="1"/>
          </xdr:nvSpPr>
          <xdr:spPr>
            <a:xfrm>
              <a:off x="14697075" y="192405"/>
              <a:ext cx="737446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15B5EE01-4CAB-4D6D-8A3A-0505318079F2}"/>
                </a:ext>
              </a:extLst>
            </xdr:cNvPr>
            <xdr:cNvSpPr txBox="1"/>
          </xdr:nvSpPr>
          <xdr:spPr>
            <a:xfrm>
              <a:off x="14697075" y="192405"/>
              <a:ext cx="737446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𝑣_2=𝑣−𝑣_1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10</xdr:col>
      <xdr:colOff>85725</xdr:colOff>
      <xdr:row>31</xdr:row>
      <xdr:rowOff>19050</xdr:rowOff>
    </xdr:from>
    <xdr:ext cx="515013" cy="17729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4071F521-458D-4D8B-971C-7879F533164E}"/>
                </a:ext>
              </a:extLst>
            </xdr:cNvPr>
            <xdr:cNvSpPr txBox="1"/>
          </xdr:nvSpPr>
          <xdr:spPr>
            <a:xfrm>
              <a:off x="14716125" y="2396490"/>
              <a:ext cx="515013" cy="1772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𝑢</m:t>
                        </m:r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sup>
                    </m:sSup>
                    <m:r>
                      <a:rPr lang="en-GB" sz="1100" b="0" i="1">
                        <a:latin typeface="Cambria Math" panose="02040503050406030204" pitchFamily="18" charset="0"/>
                      </a:rPr>
                      <m:t>𝑟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=0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4071F521-458D-4D8B-971C-7879F533164E}"/>
                </a:ext>
              </a:extLst>
            </xdr:cNvPr>
            <xdr:cNvSpPr txBox="1"/>
          </xdr:nvSpPr>
          <xdr:spPr>
            <a:xfrm>
              <a:off x="14716125" y="2396490"/>
              <a:ext cx="515013" cy="1772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𝑢^𝑇 𝑟=0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0</xdr:col>
      <xdr:colOff>133350</xdr:colOff>
      <xdr:row>12</xdr:row>
      <xdr:rowOff>95250</xdr:rowOff>
    </xdr:from>
    <xdr:ext cx="411330" cy="34515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C1147FC8-FBF6-4492-B628-4E73C1E2383B}"/>
                </a:ext>
              </a:extLst>
            </xdr:cNvPr>
            <xdr:cNvSpPr txBox="1"/>
          </xdr:nvSpPr>
          <xdr:spPr>
            <a:xfrm>
              <a:off x="133350" y="2289810"/>
              <a:ext cx="411330" cy="3451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𝑢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∙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𝑣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num>
                      <m:den>
                        <m:sSup>
                          <m:sSupPr>
                            <m:ctrlPr>
                              <a:rPr lang="en-GB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begChr m:val="‖"/>
                                <m:endChr m:val="‖"/>
                                <m:ctrlP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𝑢</m:t>
                                </m:r>
                              </m:e>
                            </m:d>
                          </m:e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C1147FC8-FBF6-4492-B628-4E73C1E2383B}"/>
                </a:ext>
              </a:extLst>
            </xdr:cNvPr>
            <xdr:cNvSpPr txBox="1"/>
          </xdr:nvSpPr>
          <xdr:spPr>
            <a:xfrm>
              <a:off x="133350" y="2289810"/>
              <a:ext cx="411330" cy="3451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(</a:t>
              </a:r>
              <a:r>
                <a:rPr lang="en-GB" sz="1100" b="0" i="0">
                  <a:latin typeface="Cambria Math" panose="02040503050406030204" pitchFamily="18" charset="0"/>
                </a:rPr>
                <a:t>(𝑢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∙𝑣))/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‖𝑢‖^</a:t>
              </a:r>
              <a:r>
                <a:rPr lang="en-GB" sz="1100" b="0" i="0">
                  <a:latin typeface="Cambria Math" panose="02040503050406030204" pitchFamily="18" charset="0"/>
                </a:rPr>
                <a:t>2 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14</xdr:col>
      <xdr:colOff>47625</xdr:colOff>
      <xdr:row>19</xdr:row>
      <xdr:rowOff>0</xdr:rowOff>
    </xdr:from>
    <xdr:ext cx="1438476" cy="1238423"/>
    <xdr:pic>
      <xdr:nvPicPr>
        <xdr:cNvPr id="12" name="Picture 11">
          <a:extLst>
            <a:ext uri="{FF2B5EF4-FFF2-40B4-BE49-F238E27FC236}">
              <a16:creationId xmlns:a16="http://schemas.microsoft.com/office/drawing/2014/main" id="{E79CE55E-F8EE-4881-B360-1F3BA3879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82025" y="3474720"/>
          <a:ext cx="1438476" cy="1238423"/>
        </a:xfrm>
        <a:prstGeom prst="rect">
          <a:avLst/>
        </a:prstGeom>
      </xdr:spPr>
    </xdr:pic>
    <xdr:clientData/>
  </xdr:oneCellAnchor>
  <xdr:oneCellAnchor>
    <xdr:from>
      <xdr:col>2</xdr:col>
      <xdr:colOff>466725</xdr:colOff>
      <xdr:row>2</xdr:row>
      <xdr:rowOff>19050</xdr:rowOff>
    </xdr:from>
    <xdr:ext cx="840679" cy="34515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CE5A9566-39A0-4EA9-9035-920149503594}"/>
                </a:ext>
              </a:extLst>
            </xdr:cNvPr>
            <xdr:cNvSpPr txBox="1"/>
          </xdr:nvSpPr>
          <xdr:spPr>
            <a:xfrm>
              <a:off x="1685925" y="384810"/>
              <a:ext cx="840679" cy="3451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𝑢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∙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𝑣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num>
                      <m:den>
                        <m:sSup>
                          <m:sSup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begChr m:val="‖"/>
                                <m:endChr m:val="‖"/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𝑢</m:t>
                                </m:r>
                              </m:e>
                            </m:d>
                          </m:e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  <m:r>
                      <a:rPr lang="en-GB" sz="1100" b="0" i="1">
                        <a:latin typeface="Cambria Math" panose="02040503050406030204" pitchFamily="18" charset="0"/>
                      </a:rPr>
                      <m:t>𝑢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CE5A9566-39A0-4EA9-9035-920149503594}"/>
                </a:ext>
              </a:extLst>
            </xdr:cNvPr>
            <xdr:cNvSpPr txBox="1"/>
          </xdr:nvSpPr>
          <xdr:spPr>
            <a:xfrm>
              <a:off x="1685925" y="384810"/>
              <a:ext cx="840679" cy="3451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𝑣_1=((𝑢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∙𝑣))/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‖𝑢‖^</a:t>
              </a:r>
              <a:r>
                <a:rPr lang="en-GB" sz="1100" b="0" i="0">
                  <a:latin typeface="Cambria Math" panose="02040503050406030204" pitchFamily="18" charset="0"/>
                </a:rPr>
                <a:t>2  𝑢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66675</xdr:colOff>
      <xdr:row>0</xdr:row>
      <xdr:rowOff>142875</xdr:rowOff>
    </xdr:from>
    <xdr:ext cx="737446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51CDD9C0-E229-4F60-946B-0BA67BA9B667}"/>
                </a:ext>
              </a:extLst>
            </xdr:cNvPr>
            <xdr:cNvSpPr txBox="1"/>
          </xdr:nvSpPr>
          <xdr:spPr>
            <a:xfrm>
              <a:off x="3724275" y="142875"/>
              <a:ext cx="737446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51CDD9C0-E229-4F60-946B-0BA67BA9B667}"/>
                </a:ext>
              </a:extLst>
            </xdr:cNvPr>
            <xdr:cNvSpPr txBox="1"/>
          </xdr:nvSpPr>
          <xdr:spPr>
            <a:xfrm>
              <a:off x="3724275" y="142875"/>
              <a:ext cx="737446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𝑣_2=𝑣−𝑣_1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8</xdr:col>
      <xdr:colOff>9525</xdr:colOff>
      <xdr:row>0</xdr:row>
      <xdr:rowOff>133350</xdr:rowOff>
    </xdr:from>
    <xdr:ext cx="764697" cy="312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80597293-3D0E-4463-B4AA-0F7A4AC2E4EF}"/>
                </a:ext>
              </a:extLst>
            </xdr:cNvPr>
            <xdr:cNvSpPr txBox="1"/>
          </xdr:nvSpPr>
          <xdr:spPr>
            <a:xfrm>
              <a:off x="4886325" y="133350"/>
              <a:ext cx="764697" cy="312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‖"/>
                        <m:endChr m:val="‖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GB" sz="11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𝑣</m:t>
                            </m:r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e>
                    </m:d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𝑣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∙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𝑢</m:t>
                        </m:r>
                      </m:num>
                      <m:den>
                        <m:d>
                          <m:dPr>
                            <m:begChr m:val="‖"/>
                            <m:endChr m:val="‖"/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𝑢</m:t>
                            </m:r>
                          </m:e>
                        </m:d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80597293-3D0E-4463-B4AA-0F7A4AC2E4EF}"/>
                </a:ext>
              </a:extLst>
            </xdr:cNvPr>
            <xdr:cNvSpPr txBox="1"/>
          </xdr:nvSpPr>
          <xdr:spPr>
            <a:xfrm>
              <a:off x="4886325" y="133350"/>
              <a:ext cx="764697" cy="312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‖</a:t>
              </a:r>
              <a:r>
                <a:rPr lang="en-GB" sz="1100" b="0" i="0">
                  <a:latin typeface="Cambria Math" panose="02040503050406030204" pitchFamily="18" charset="0"/>
                </a:rPr>
                <a:t>𝑣_1 ‖=(𝑣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∙𝑢)/‖</a:t>
              </a:r>
              <a:r>
                <a:rPr lang="en-GB" sz="1100" b="0" i="0">
                  <a:latin typeface="Cambria Math" panose="02040503050406030204" pitchFamily="18" charset="0"/>
                </a:rPr>
                <a:t>𝑢‖ 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9</xdr:col>
      <xdr:colOff>561975</xdr:colOff>
      <xdr:row>0</xdr:row>
      <xdr:rowOff>171450</xdr:rowOff>
    </xdr:from>
    <xdr:ext cx="1055032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9FC6FE01-39C0-4FD4-B873-E44C40968D2F}"/>
                </a:ext>
              </a:extLst>
            </xdr:cNvPr>
            <xdr:cNvSpPr txBox="1"/>
          </xdr:nvSpPr>
          <xdr:spPr>
            <a:xfrm>
              <a:off x="6048375" y="171450"/>
              <a:ext cx="1055032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‖"/>
                        <m:endChr m:val="‖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GB" sz="11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𝑣</m:t>
                            </m:r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e>
                    </m:d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‖"/>
                        <m:endChr m:val="‖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</m:d>
                    <m:func>
                      <m:func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cos</m:t>
                        </m:r>
                      </m:fName>
                      <m:e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𝜃</m:t>
                        </m:r>
                      </m:e>
                    </m:func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9FC6FE01-39C0-4FD4-B873-E44C40968D2F}"/>
                </a:ext>
              </a:extLst>
            </xdr:cNvPr>
            <xdr:cNvSpPr txBox="1"/>
          </xdr:nvSpPr>
          <xdr:spPr>
            <a:xfrm>
              <a:off x="6048375" y="171450"/>
              <a:ext cx="1055032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‖</a:t>
              </a:r>
              <a:r>
                <a:rPr lang="en-GB" sz="1100" b="0" i="0">
                  <a:latin typeface="Cambria Math" panose="02040503050406030204" pitchFamily="18" charset="0"/>
                </a:rPr>
                <a:t>𝑣_1 ‖=‖𝑣‖  cos⁡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𝜃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552450</xdr:colOff>
      <xdr:row>5</xdr:row>
      <xdr:rowOff>171450</xdr:rowOff>
    </xdr:from>
    <xdr:ext cx="748475" cy="312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D9F08456-C9A9-4E9D-B7EC-45D6E039798C}"/>
                </a:ext>
              </a:extLst>
            </xdr:cNvPr>
            <xdr:cNvSpPr txBox="1"/>
          </xdr:nvSpPr>
          <xdr:spPr>
            <a:xfrm>
              <a:off x="4210050" y="1085850"/>
              <a:ext cx="748475" cy="312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GB" sz="1100" i="0">
                            <a:latin typeface="Cambria Math" panose="02040503050406030204" pitchFamily="18" charset="0"/>
                          </a:rPr>
                          <m:t>cos</m:t>
                        </m:r>
                      </m:fName>
                      <m:e>
                        <m:r>
                          <a:rPr lang="en-GB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𝜃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</m:t>
                        </m:r>
                        <m:f>
                          <m:fPr>
                            <m:ctrlPr>
                              <a:rPr lang="en-GB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𝑣</m:t>
                                </m:r>
                              </m:e>
                              <m:sub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𝑐</m:t>
                                </m:r>
                              </m:sub>
                            </m:sSub>
                          </m:num>
                          <m:den>
                            <m:d>
                              <m:dPr>
                                <m:begChr m:val="‖"/>
                                <m:endChr m:val="‖"/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𝑣</m:t>
                                </m:r>
                              </m:e>
                            </m:d>
                          </m:den>
                        </m:f>
                      </m:e>
                    </m:func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D9F08456-C9A9-4E9D-B7EC-45D6E039798C}"/>
                </a:ext>
              </a:extLst>
            </xdr:cNvPr>
            <xdr:cNvSpPr txBox="1"/>
          </xdr:nvSpPr>
          <xdr:spPr>
            <a:xfrm>
              <a:off x="4210050" y="1085850"/>
              <a:ext cx="748475" cy="312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cos⁡〖</a:t>
              </a:r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𝜃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=𝑣_𝑐/‖𝑣‖ 〗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8</xdr:col>
      <xdr:colOff>133350</xdr:colOff>
      <xdr:row>2</xdr:row>
      <xdr:rowOff>19050</xdr:rowOff>
    </xdr:from>
    <xdr:ext cx="313034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BC15DD7B-68EA-4220-8D91-57DBBC2BFFC2}"/>
                </a:ext>
              </a:extLst>
            </xdr:cNvPr>
            <xdr:cNvSpPr txBox="1"/>
          </xdr:nvSpPr>
          <xdr:spPr>
            <a:xfrm>
              <a:off x="5010150" y="384810"/>
              <a:ext cx="313034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‖"/>
                        <m:endChr m:val="‖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GB" sz="11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𝑣</m:t>
                            </m:r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BC15DD7B-68EA-4220-8D91-57DBBC2BFFC2}"/>
                </a:ext>
              </a:extLst>
            </xdr:cNvPr>
            <xdr:cNvSpPr txBox="1"/>
          </xdr:nvSpPr>
          <xdr:spPr>
            <a:xfrm>
              <a:off x="5010150" y="384810"/>
              <a:ext cx="313034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‖</a:t>
              </a:r>
              <a:r>
                <a:rPr lang="en-GB" sz="1100" b="0" i="0">
                  <a:latin typeface="Cambria Math" panose="02040503050406030204" pitchFamily="18" charset="0"/>
                </a:rPr>
                <a:t>𝑣_1 ‖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10</xdr:col>
      <xdr:colOff>180975</xdr:colOff>
      <xdr:row>2</xdr:row>
      <xdr:rowOff>9525</xdr:rowOff>
    </xdr:from>
    <xdr:ext cx="313034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C79002CA-428D-4A8F-B96D-D7C0CA2CCFBE}"/>
                </a:ext>
              </a:extLst>
            </xdr:cNvPr>
            <xdr:cNvSpPr txBox="1"/>
          </xdr:nvSpPr>
          <xdr:spPr>
            <a:xfrm>
              <a:off x="6276975" y="375285"/>
              <a:ext cx="313034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‖"/>
                        <m:endChr m:val="‖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GB" sz="11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𝑣</m:t>
                            </m:r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C79002CA-428D-4A8F-B96D-D7C0CA2CCFBE}"/>
                </a:ext>
              </a:extLst>
            </xdr:cNvPr>
            <xdr:cNvSpPr txBox="1"/>
          </xdr:nvSpPr>
          <xdr:spPr>
            <a:xfrm>
              <a:off x="6276975" y="375285"/>
              <a:ext cx="313034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‖</a:t>
              </a:r>
              <a:r>
                <a:rPr lang="en-GB" sz="1100" b="0" i="0">
                  <a:latin typeface="Cambria Math" panose="02040503050406030204" pitchFamily="18" charset="0"/>
                </a:rPr>
                <a:t>𝑣_1 ‖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12</xdr:col>
      <xdr:colOff>123825</xdr:colOff>
      <xdr:row>2</xdr:row>
      <xdr:rowOff>19050</xdr:rowOff>
    </xdr:from>
    <xdr:ext cx="313034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F49CED48-DF5F-4A2E-8E4F-BC50B15FC140}"/>
                </a:ext>
              </a:extLst>
            </xdr:cNvPr>
            <xdr:cNvSpPr txBox="1"/>
          </xdr:nvSpPr>
          <xdr:spPr>
            <a:xfrm>
              <a:off x="7439025" y="384810"/>
              <a:ext cx="313034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‖"/>
                        <m:endChr m:val="‖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GB" sz="11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𝑣</m:t>
                            </m:r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F49CED48-DF5F-4A2E-8E4F-BC50B15FC140}"/>
                </a:ext>
              </a:extLst>
            </xdr:cNvPr>
            <xdr:cNvSpPr txBox="1"/>
          </xdr:nvSpPr>
          <xdr:spPr>
            <a:xfrm>
              <a:off x="7439025" y="384810"/>
              <a:ext cx="313034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‖</a:t>
              </a:r>
              <a:r>
                <a:rPr lang="en-GB" sz="1100" b="0" i="0">
                  <a:latin typeface="Cambria Math" panose="02040503050406030204" pitchFamily="18" charset="0"/>
                </a:rPr>
                <a:t>𝑣_1 ‖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</xdr:col>
      <xdr:colOff>514350</xdr:colOff>
      <xdr:row>10</xdr:row>
      <xdr:rowOff>38100</xdr:rowOff>
    </xdr:from>
    <xdr:ext cx="1381083" cy="17722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82EC0D18-3F1C-421E-A38F-52C4CCD86F63}"/>
                </a:ext>
              </a:extLst>
            </xdr:cNvPr>
            <xdr:cNvSpPr txBox="1"/>
          </xdr:nvSpPr>
          <xdr:spPr>
            <a:xfrm>
              <a:off x="1733550" y="1866900"/>
              <a:ext cx="1381083" cy="1772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begChr m:val="‖"/>
                            <m:endChr m:val="‖"/>
                            <m:ctrlPr>
                              <a:rPr lang="en-GB" sz="110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𝑣</m:t>
                            </m:r>
                          </m:e>
                        </m:d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sSup>
                      <m:s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begChr m:val="‖"/>
                            <m:endChr m:val="‖"/>
                            <m:ctrl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𝑣</m:t>
                                </m:r>
                              </m:e>
                              <m:sub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</m:d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GB" sz="1100" b="0" i="1">
                        <a:latin typeface="Cambria Math" panose="02040503050406030204" pitchFamily="18" charset="0"/>
                      </a:rPr>
                      <m:t>+</m:t>
                    </m:r>
                    <m:sSup>
                      <m:sSupPr>
                        <m:ctrlP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d>
                          <m:dPr>
                            <m:begChr m:val="‖"/>
                            <m:endChr m:val="‖"/>
                            <m:ctrl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𝑣</m:t>
                                </m:r>
                              </m:e>
                              <m:sub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</m:d>
                      </m:e>
                      <m:sup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82EC0D18-3F1C-421E-A38F-52C4CCD86F63}"/>
                </a:ext>
              </a:extLst>
            </xdr:cNvPr>
            <xdr:cNvSpPr txBox="1"/>
          </xdr:nvSpPr>
          <xdr:spPr>
            <a:xfrm>
              <a:off x="1733550" y="1866900"/>
              <a:ext cx="1381083" cy="1772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‖</a:t>
              </a:r>
              <a:r>
                <a:rPr lang="en-GB" sz="1100" b="0" i="0">
                  <a:latin typeface="Cambria Math" panose="02040503050406030204" pitchFamily="18" charset="0"/>
                </a:rPr>
                <a:t>𝑣‖^2=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‖𝑣_1 ‖^</a:t>
              </a:r>
              <a:r>
                <a:rPr lang="en-GB" sz="1100" b="0" i="0">
                  <a:latin typeface="Cambria Math" panose="02040503050406030204" pitchFamily="18" charset="0"/>
                </a:rPr>
                <a:t>2+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‖𝑣_2 ‖^2</a:t>
              </a:r>
              <a:endParaRPr lang="en-GB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</xdr:row>
      <xdr:rowOff>9525</xdr:rowOff>
    </xdr:from>
    <xdr:ext cx="105477" cy="1867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6CFB0FC8-B497-477A-8C9A-5C00BF1BF557}"/>
                </a:ext>
              </a:extLst>
            </xdr:cNvPr>
            <xdr:cNvSpPr txBox="1"/>
          </xdr:nvSpPr>
          <xdr:spPr>
            <a:xfrm>
              <a:off x="4524375" y="192405"/>
              <a:ext cx="105477" cy="1867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̂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</m:acc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6CFB0FC8-B497-477A-8C9A-5C00BF1BF557}"/>
                </a:ext>
              </a:extLst>
            </xdr:cNvPr>
            <xdr:cNvSpPr txBox="1"/>
          </xdr:nvSpPr>
          <xdr:spPr>
            <a:xfrm>
              <a:off x="4524375" y="192405"/>
              <a:ext cx="105477" cy="1867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𝑏 ̂</a:t>
              </a:r>
              <a:endParaRPr lang="en-GB" sz="1100"/>
            </a:p>
          </xdr:txBody>
        </xdr:sp>
      </mc:Fallback>
    </mc:AlternateContent>
    <xdr:clientData/>
  </xdr:oneCellAnchor>
  <xdr:twoCellAnchor>
    <xdr:from>
      <xdr:col>17</xdr:col>
      <xdr:colOff>381000</xdr:colOff>
      <xdr:row>4</xdr:row>
      <xdr:rowOff>101585</xdr:rowOff>
    </xdr:from>
    <xdr:to>
      <xdr:col>22</xdr:col>
      <xdr:colOff>457636</xdr:colOff>
      <xdr:row>19</xdr:row>
      <xdr:rowOff>76290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7B16246B-5C1A-4310-A246-10ECB76BB902}"/>
            </a:ext>
          </a:extLst>
        </xdr:cNvPr>
        <xdr:cNvGrpSpPr/>
      </xdr:nvGrpSpPr>
      <xdr:grpSpPr>
        <a:xfrm>
          <a:off x="10744200" y="939785"/>
          <a:ext cx="3124636" cy="2984605"/>
          <a:chOff x="1828800" y="3486150"/>
          <a:chExt cx="3124636" cy="2857899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50E577C6-BA2E-659F-A134-1FAD04B3A4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828800" y="3486150"/>
            <a:ext cx="3124636" cy="2857899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72B4CDBB-A21E-9BE9-0252-7823C7782ACD}"/>
              </a:ext>
            </a:extLst>
          </xdr:cNvPr>
          <xdr:cNvSpPr txBox="1"/>
        </xdr:nvSpPr>
        <xdr:spPr>
          <a:xfrm>
            <a:off x="3571875" y="4162425"/>
            <a:ext cx="260008" cy="2533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100"/>
              <a:t>A</a:t>
            </a:r>
          </a:p>
        </xdr:txBody>
      </xdr:sp>
    </xdr:grpSp>
    <xdr:clientData/>
  </xdr:twoCellAnchor>
  <xdr:oneCellAnchor>
    <xdr:from>
      <xdr:col>25</xdr:col>
      <xdr:colOff>0</xdr:colOff>
      <xdr:row>6</xdr:row>
      <xdr:rowOff>0</xdr:rowOff>
    </xdr:from>
    <xdr:ext cx="3381847" cy="2848373"/>
    <xdr:pic>
      <xdr:nvPicPr>
        <xdr:cNvPr id="6" name="Picture 5">
          <a:extLst>
            <a:ext uri="{FF2B5EF4-FFF2-40B4-BE49-F238E27FC236}">
              <a16:creationId xmlns:a16="http://schemas.microsoft.com/office/drawing/2014/main" id="{644413B1-6F51-4AB1-B4EA-CF30B312C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0" y="1097280"/>
          <a:ext cx="3381847" cy="2848373"/>
        </a:xfrm>
        <a:prstGeom prst="rect">
          <a:avLst/>
        </a:prstGeom>
      </xdr:spPr>
    </xdr:pic>
    <xdr:clientData/>
  </xdr:oneCellAnchor>
  <xdr:oneCellAnchor>
    <xdr:from>
      <xdr:col>11</xdr:col>
      <xdr:colOff>232410</xdr:colOff>
      <xdr:row>7</xdr:row>
      <xdr:rowOff>28575</xdr:rowOff>
    </xdr:from>
    <xdr:ext cx="105477" cy="1867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CD15D171-F723-4894-BE82-0CD09BA644C3}"/>
                </a:ext>
              </a:extLst>
            </xdr:cNvPr>
            <xdr:cNvSpPr txBox="1"/>
          </xdr:nvSpPr>
          <xdr:spPr>
            <a:xfrm>
              <a:off x="6938010" y="1354455"/>
              <a:ext cx="105477" cy="1867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̂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</m:acc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CD15D171-F723-4894-BE82-0CD09BA644C3}"/>
                </a:ext>
              </a:extLst>
            </xdr:cNvPr>
            <xdr:cNvSpPr txBox="1"/>
          </xdr:nvSpPr>
          <xdr:spPr>
            <a:xfrm>
              <a:off x="6938010" y="1354455"/>
              <a:ext cx="105477" cy="1867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𝑏 ̂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53340</xdr:colOff>
      <xdr:row>1</xdr:row>
      <xdr:rowOff>28575</xdr:rowOff>
    </xdr:from>
    <xdr:ext cx="105477" cy="1867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DC3B2B8D-F825-467F-B9F3-47D83C359498}"/>
                </a:ext>
              </a:extLst>
            </xdr:cNvPr>
            <xdr:cNvSpPr txBox="1"/>
          </xdr:nvSpPr>
          <xdr:spPr>
            <a:xfrm>
              <a:off x="3710940" y="226695"/>
              <a:ext cx="105477" cy="1867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̂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</m:acc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DC3B2B8D-F825-467F-B9F3-47D83C359498}"/>
                </a:ext>
              </a:extLst>
            </xdr:cNvPr>
            <xdr:cNvSpPr txBox="1"/>
          </xdr:nvSpPr>
          <xdr:spPr>
            <a:xfrm>
              <a:off x="3710940" y="226695"/>
              <a:ext cx="105477" cy="1867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𝑏 ̂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5</xdr:col>
      <xdr:colOff>28575</xdr:colOff>
      <xdr:row>16</xdr:row>
      <xdr:rowOff>9525</xdr:rowOff>
    </xdr:from>
    <xdr:ext cx="105477" cy="1867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6CB97CCA-DFA6-4F05-8A78-5A40B71B8D28}"/>
                </a:ext>
              </a:extLst>
            </xdr:cNvPr>
            <xdr:cNvSpPr txBox="1"/>
          </xdr:nvSpPr>
          <xdr:spPr>
            <a:xfrm>
              <a:off x="3076575" y="2935605"/>
              <a:ext cx="105477" cy="1867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̂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</m:acc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6CB97CCA-DFA6-4F05-8A78-5A40B71B8D28}"/>
                </a:ext>
              </a:extLst>
            </xdr:cNvPr>
            <xdr:cNvSpPr txBox="1"/>
          </xdr:nvSpPr>
          <xdr:spPr>
            <a:xfrm>
              <a:off x="3076575" y="2935605"/>
              <a:ext cx="105477" cy="1867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𝑏 ̂</a:t>
              </a:r>
              <a:endParaRPr lang="en-GB" sz="1100"/>
            </a:p>
          </xdr:txBody>
        </xdr:sp>
      </mc:Fallback>
    </mc:AlternateContent>
    <xdr:clientData/>
  </xdr:oneCellAnchor>
  <xdr:twoCellAnchor>
    <xdr:from>
      <xdr:col>1</xdr:col>
      <xdr:colOff>57150</xdr:colOff>
      <xdr:row>2</xdr:row>
      <xdr:rowOff>19050</xdr:rowOff>
    </xdr:from>
    <xdr:to>
      <xdr:col>1</xdr:col>
      <xdr:colOff>542925</xdr:colOff>
      <xdr:row>5</xdr:row>
      <xdr:rowOff>38100</xdr:rowOff>
    </xdr:to>
    <xdr:sp macro="" textlink="">
      <xdr:nvSpPr>
        <xdr:cNvPr id="10" name="Double Bracket 9">
          <a:extLst>
            <a:ext uri="{FF2B5EF4-FFF2-40B4-BE49-F238E27FC236}">
              <a16:creationId xmlns:a16="http://schemas.microsoft.com/office/drawing/2014/main" id="{9DE8B1F4-60EA-43FC-8A5D-F22FA8FD5499}"/>
            </a:ext>
          </a:extLst>
        </xdr:cNvPr>
        <xdr:cNvSpPr/>
      </xdr:nvSpPr>
      <xdr:spPr>
        <a:xfrm>
          <a:off x="666750" y="384810"/>
          <a:ext cx="485775" cy="56769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161925</xdr:colOff>
      <xdr:row>2</xdr:row>
      <xdr:rowOff>28575</xdr:rowOff>
    </xdr:from>
    <xdr:to>
      <xdr:col>3</xdr:col>
      <xdr:colOff>457200</xdr:colOff>
      <xdr:row>5</xdr:row>
      <xdr:rowOff>47625</xdr:rowOff>
    </xdr:to>
    <xdr:sp macro="" textlink="">
      <xdr:nvSpPr>
        <xdr:cNvPr id="11" name="Double Bracket 10">
          <a:extLst>
            <a:ext uri="{FF2B5EF4-FFF2-40B4-BE49-F238E27FC236}">
              <a16:creationId xmlns:a16="http://schemas.microsoft.com/office/drawing/2014/main" id="{EC6FE9AE-EC1E-4FDE-B33A-4548260A37AA}"/>
            </a:ext>
          </a:extLst>
        </xdr:cNvPr>
        <xdr:cNvSpPr/>
      </xdr:nvSpPr>
      <xdr:spPr>
        <a:xfrm>
          <a:off x="1381125" y="394335"/>
          <a:ext cx="904875" cy="56769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95250</xdr:colOff>
      <xdr:row>6</xdr:row>
      <xdr:rowOff>171450</xdr:rowOff>
    </xdr:from>
    <xdr:to>
      <xdr:col>23</xdr:col>
      <xdr:colOff>228600</xdr:colOff>
      <xdr:row>12</xdr:row>
      <xdr:rowOff>114300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4A5F2CFD-6990-49B9-A2A6-8F9B5A4C7EED}"/>
            </a:ext>
          </a:extLst>
        </xdr:cNvPr>
        <xdr:cNvCxnSpPr/>
      </xdr:nvCxnSpPr>
      <xdr:spPr>
        <a:xfrm>
          <a:off x="10458450" y="1268730"/>
          <a:ext cx="3790950" cy="1040130"/>
        </a:xfrm>
        <a:prstGeom prst="line">
          <a:avLst/>
        </a:prstGeom>
        <a:ln>
          <a:prstDash val="sysDot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352425</xdr:colOff>
      <xdr:row>5</xdr:row>
      <xdr:rowOff>180975</xdr:rowOff>
    </xdr:from>
    <xdr:to>
      <xdr:col>22</xdr:col>
      <xdr:colOff>314325</xdr:colOff>
      <xdr:row>20</xdr:row>
      <xdr:rowOff>76200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6C430E03-3C02-402F-A158-CB3E44264236}"/>
            </a:ext>
          </a:extLst>
        </xdr:cNvPr>
        <xdr:cNvCxnSpPr/>
      </xdr:nvCxnSpPr>
      <xdr:spPr>
        <a:xfrm flipV="1">
          <a:off x="10715625" y="1095375"/>
          <a:ext cx="3009900" cy="2638425"/>
        </a:xfrm>
        <a:prstGeom prst="line">
          <a:avLst/>
        </a:prstGeom>
        <a:ln>
          <a:prstDash val="sysDot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295275</xdr:colOff>
      <xdr:row>1</xdr:row>
      <xdr:rowOff>142875</xdr:rowOff>
    </xdr:from>
    <xdr:to>
      <xdr:col>21</xdr:col>
      <xdr:colOff>419100</xdr:colOff>
      <xdr:row>21</xdr:row>
      <xdr:rowOff>171450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47950B9B-13D5-4BBC-AC42-BC872969ABB4}"/>
            </a:ext>
          </a:extLst>
        </xdr:cNvPr>
        <xdr:cNvCxnSpPr/>
      </xdr:nvCxnSpPr>
      <xdr:spPr>
        <a:xfrm>
          <a:off x="12487275" y="325755"/>
          <a:ext cx="733425" cy="3686175"/>
        </a:xfrm>
        <a:prstGeom prst="line">
          <a:avLst/>
        </a:prstGeom>
        <a:ln>
          <a:prstDash val="sysDot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428625</xdr:colOff>
      <xdr:row>11</xdr:row>
      <xdr:rowOff>47625</xdr:rowOff>
    </xdr:from>
    <xdr:to>
      <xdr:col>30</xdr:col>
      <xdr:colOff>495300</xdr:colOff>
      <xdr:row>18</xdr:row>
      <xdr:rowOff>38100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C0982593-D173-4A21-B017-D16108990652}"/>
            </a:ext>
          </a:extLst>
        </xdr:cNvPr>
        <xdr:cNvCxnSpPr/>
      </xdr:nvCxnSpPr>
      <xdr:spPr>
        <a:xfrm flipV="1">
          <a:off x="15059025" y="2059305"/>
          <a:ext cx="3724275" cy="1270635"/>
        </a:xfrm>
        <a:prstGeom prst="line">
          <a:avLst/>
        </a:prstGeom>
        <a:ln>
          <a:prstDash val="sysDot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133350</xdr:colOff>
      <xdr:row>2</xdr:row>
      <xdr:rowOff>123825</xdr:rowOff>
    </xdr:from>
    <xdr:to>
      <xdr:col>29</xdr:col>
      <xdr:colOff>171450</xdr:colOff>
      <xdr:row>21</xdr:row>
      <xdr:rowOff>142875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6B82BFE5-438F-451A-AC3D-861DAB003260}"/>
            </a:ext>
          </a:extLst>
        </xdr:cNvPr>
        <xdr:cNvCxnSpPr/>
      </xdr:nvCxnSpPr>
      <xdr:spPr>
        <a:xfrm flipH="1">
          <a:off x="17811750" y="489585"/>
          <a:ext cx="38100" cy="3493770"/>
        </a:xfrm>
        <a:prstGeom prst="line">
          <a:avLst/>
        </a:prstGeom>
        <a:ln>
          <a:prstDash val="sysDot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114300</xdr:colOff>
      <xdr:row>13</xdr:row>
      <xdr:rowOff>19050</xdr:rowOff>
    </xdr:from>
    <xdr:to>
      <xdr:col>31</xdr:col>
      <xdr:colOff>95250</xdr:colOff>
      <xdr:row>13</xdr:row>
      <xdr:rowOff>66675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B1456AB5-3DA3-4A26-A241-D9A45CD4899D}"/>
            </a:ext>
          </a:extLst>
        </xdr:cNvPr>
        <xdr:cNvCxnSpPr/>
      </xdr:nvCxnSpPr>
      <xdr:spPr>
        <a:xfrm flipV="1">
          <a:off x="14744700" y="2396490"/>
          <a:ext cx="4248150" cy="47625"/>
        </a:xfrm>
        <a:prstGeom prst="line">
          <a:avLst/>
        </a:prstGeom>
        <a:ln>
          <a:prstDash val="sysDot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0</xdr:rowOff>
    </xdr:from>
    <xdr:to>
      <xdr:col>1</xdr:col>
      <xdr:colOff>466725</xdr:colOff>
      <xdr:row>3</xdr:row>
      <xdr:rowOff>38100</xdr:rowOff>
    </xdr:to>
    <xdr:sp macro="" textlink="">
      <xdr:nvSpPr>
        <xdr:cNvPr id="10" name="Double Bracket 9">
          <a:extLst>
            <a:ext uri="{FF2B5EF4-FFF2-40B4-BE49-F238E27FC236}">
              <a16:creationId xmlns:a16="http://schemas.microsoft.com/office/drawing/2014/main" id="{950E80DC-07E5-4A94-932C-09CB8F99A352}"/>
            </a:ext>
          </a:extLst>
        </xdr:cNvPr>
        <xdr:cNvSpPr/>
      </xdr:nvSpPr>
      <xdr:spPr>
        <a:xfrm>
          <a:off x="104775" y="182880"/>
          <a:ext cx="971550" cy="40386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104775</xdr:colOff>
      <xdr:row>1</xdr:row>
      <xdr:rowOff>9525</xdr:rowOff>
    </xdr:from>
    <xdr:to>
      <xdr:col>3</xdr:col>
      <xdr:colOff>466725</xdr:colOff>
      <xdr:row>3</xdr:row>
      <xdr:rowOff>47625</xdr:rowOff>
    </xdr:to>
    <xdr:sp macro="" textlink="">
      <xdr:nvSpPr>
        <xdr:cNvPr id="11" name="Double Bracket 10">
          <a:extLst>
            <a:ext uri="{FF2B5EF4-FFF2-40B4-BE49-F238E27FC236}">
              <a16:creationId xmlns:a16="http://schemas.microsoft.com/office/drawing/2014/main" id="{F667FD16-0AF2-4DBC-BC5D-753F910476B2}"/>
            </a:ext>
          </a:extLst>
        </xdr:cNvPr>
        <xdr:cNvSpPr/>
      </xdr:nvSpPr>
      <xdr:spPr>
        <a:xfrm>
          <a:off x="1933575" y="192405"/>
          <a:ext cx="361950" cy="40386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114300</xdr:colOff>
      <xdr:row>5</xdr:row>
      <xdr:rowOff>0</xdr:rowOff>
    </xdr:from>
    <xdr:to>
      <xdr:col>4</xdr:col>
      <xdr:colOff>476250</xdr:colOff>
      <xdr:row>7</xdr:row>
      <xdr:rowOff>38100</xdr:rowOff>
    </xdr:to>
    <xdr:sp macro="" textlink="">
      <xdr:nvSpPr>
        <xdr:cNvPr id="12" name="Double Bracket 11">
          <a:extLst>
            <a:ext uri="{FF2B5EF4-FFF2-40B4-BE49-F238E27FC236}">
              <a16:creationId xmlns:a16="http://schemas.microsoft.com/office/drawing/2014/main" id="{84C9CC68-94F4-4383-BB14-72B22B3837F5}"/>
            </a:ext>
          </a:extLst>
        </xdr:cNvPr>
        <xdr:cNvSpPr/>
      </xdr:nvSpPr>
      <xdr:spPr>
        <a:xfrm>
          <a:off x="2552700" y="914400"/>
          <a:ext cx="361950" cy="41910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123825</xdr:colOff>
      <xdr:row>4</xdr:row>
      <xdr:rowOff>180975</xdr:rowOff>
    </xdr:from>
    <xdr:to>
      <xdr:col>1</xdr:col>
      <xdr:colOff>485775</xdr:colOff>
      <xdr:row>7</xdr:row>
      <xdr:rowOff>28575</xdr:rowOff>
    </xdr:to>
    <xdr:sp macro="" textlink="">
      <xdr:nvSpPr>
        <xdr:cNvPr id="13" name="Double Bracket 12">
          <a:extLst>
            <a:ext uri="{FF2B5EF4-FFF2-40B4-BE49-F238E27FC236}">
              <a16:creationId xmlns:a16="http://schemas.microsoft.com/office/drawing/2014/main" id="{56F2DD1A-4750-4B26-9B50-9E4F0727E112}"/>
            </a:ext>
          </a:extLst>
        </xdr:cNvPr>
        <xdr:cNvSpPr/>
      </xdr:nvSpPr>
      <xdr:spPr>
        <a:xfrm>
          <a:off x="733425" y="912495"/>
          <a:ext cx="361950" cy="41148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123825</xdr:colOff>
      <xdr:row>1</xdr:row>
      <xdr:rowOff>0</xdr:rowOff>
    </xdr:from>
    <xdr:to>
      <xdr:col>5</xdr:col>
      <xdr:colOff>485775</xdr:colOff>
      <xdr:row>3</xdr:row>
      <xdr:rowOff>38100</xdr:rowOff>
    </xdr:to>
    <xdr:sp macro="" textlink="">
      <xdr:nvSpPr>
        <xdr:cNvPr id="14" name="Double Bracket 13">
          <a:extLst>
            <a:ext uri="{FF2B5EF4-FFF2-40B4-BE49-F238E27FC236}">
              <a16:creationId xmlns:a16="http://schemas.microsoft.com/office/drawing/2014/main" id="{01CB55E5-71DD-4E92-A86E-D5F69E6A51E6}"/>
            </a:ext>
          </a:extLst>
        </xdr:cNvPr>
        <xdr:cNvSpPr/>
      </xdr:nvSpPr>
      <xdr:spPr>
        <a:xfrm>
          <a:off x="3171825" y="182880"/>
          <a:ext cx="361950" cy="40386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123825</xdr:colOff>
      <xdr:row>9</xdr:row>
      <xdr:rowOff>171450</xdr:rowOff>
    </xdr:from>
    <xdr:to>
      <xdr:col>1</xdr:col>
      <xdr:colOff>485775</xdr:colOff>
      <xdr:row>12</xdr:row>
      <xdr:rowOff>19050</xdr:rowOff>
    </xdr:to>
    <xdr:sp macro="" textlink="">
      <xdr:nvSpPr>
        <xdr:cNvPr id="15" name="Double Bracket 14">
          <a:extLst>
            <a:ext uri="{FF2B5EF4-FFF2-40B4-BE49-F238E27FC236}">
              <a16:creationId xmlns:a16="http://schemas.microsoft.com/office/drawing/2014/main" id="{D9524124-A677-43AF-A4D8-4665E94806C2}"/>
            </a:ext>
          </a:extLst>
        </xdr:cNvPr>
        <xdr:cNvSpPr/>
      </xdr:nvSpPr>
      <xdr:spPr>
        <a:xfrm>
          <a:off x="733425" y="1832610"/>
          <a:ext cx="361950" cy="41910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114300</xdr:colOff>
      <xdr:row>10</xdr:row>
      <xdr:rowOff>9525</xdr:rowOff>
    </xdr:from>
    <xdr:to>
      <xdr:col>4</xdr:col>
      <xdr:colOff>476250</xdr:colOff>
      <xdr:row>12</xdr:row>
      <xdr:rowOff>47625</xdr:rowOff>
    </xdr:to>
    <xdr:sp macro="" textlink="">
      <xdr:nvSpPr>
        <xdr:cNvPr id="16" name="Double Bracket 15">
          <a:extLst>
            <a:ext uri="{FF2B5EF4-FFF2-40B4-BE49-F238E27FC236}">
              <a16:creationId xmlns:a16="http://schemas.microsoft.com/office/drawing/2014/main" id="{853BBF2B-9A60-4CF3-974B-699E25CEACFF}"/>
            </a:ext>
          </a:extLst>
        </xdr:cNvPr>
        <xdr:cNvSpPr/>
      </xdr:nvSpPr>
      <xdr:spPr>
        <a:xfrm>
          <a:off x="2552700" y="1876425"/>
          <a:ext cx="361950" cy="40386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190499</xdr:colOff>
      <xdr:row>1</xdr:row>
      <xdr:rowOff>9525</xdr:rowOff>
    </xdr:from>
    <xdr:to>
      <xdr:col>9</xdr:col>
      <xdr:colOff>428624</xdr:colOff>
      <xdr:row>4</xdr:row>
      <xdr:rowOff>9525</xdr:rowOff>
    </xdr:to>
    <xdr:sp macro="" textlink="">
      <xdr:nvSpPr>
        <xdr:cNvPr id="17" name="Double Bracket 16">
          <a:extLst>
            <a:ext uri="{FF2B5EF4-FFF2-40B4-BE49-F238E27FC236}">
              <a16:creationId xmlns:a16="http://schemas.microsoft.com/office/drawing/2014/main" id="{70E3955B-1304-4293-98FC-F2142EDAE4BC}"/>
            </a:ext>
          </a:extLst>
        </xdr:cNvPr>
        <xdr:cNvSpPr/>
      </xdr:nvSpPr>
      <xdr:spPr>
        <a:xfrm>
          <a:off x="4457699" y="192405"/>
          <a:ext cx="1457325" cy="54864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133350</xdr:colOff>
      <xdr:row>21</xdr:row>
      <xdr:rowOff>47625</xdr:rowOff>
    </xdr:from>
    <xdr:ext cx="638573" cy="3386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7A0A752-B6CC-4E14-B074-9F68056FF450}"/>
                </a:ext>
              </a:extLst>
            </xdr:cNvPr>
            <xdr:cNvSpPr txBox="1"/>
          </xdr:nvSpPr>
          <xdr:spPr>
            <a:xfrm>
              <a:off x="9277350" y="2181225"/>
              <a:ext cx="638573" cy="3386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𝜆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n-GB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𝜎</m:t>
                            </m:r>
                          </m:e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𝑁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−1</m:t>
                        </m:r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7A0A752-B6CC-4E14-B074-9F68056FF450}"/>
                </a:ext>
              </a:extLst>
            </xdr:cNvPr>
            <xdr:cNvSpPr txBox="1"/>
          </xdr:nvSpPr>
          <xdr:spPr>
            <a:xfrm>
              <a:off x="9277350" y="2181225"/>
              <a:ext cx="638573" cy="3386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𝜆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=𝜎^2/(𝑁−1)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20</xdr:col>
      <xdr:colOff>390525</xdr:colOff>
      <xdr:row>28</xdr:row>
      <xdr:rowOff>171450</xdr:rowOff>
    </xdr:from>
    <xdr:ext cx="946413" cy="20499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97939BDE-1998-8227-07A8-FFA2C3FBEEAA}"/>
                </a:ext>
              </a:extLst>
            </xdr:cNvPr>
            <xdr:cNvSpPr txBox="1"/>
          </xdr:nvSpPr>
          <xdr:spPr>
            <a:xfrm>
              <a:off x="9534525" y="3714750"/>
              <a:ext cx="946413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𝜆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(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𝑁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−1)</m:t>
                        </m:r>
                      </m:e>
                    </m:ra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97939BDE-1998-8227-07A8-FFA2C3FBEEAA}"/>
                </a:ext>
              </a:extLst>
            </xdr:cNvPr>
            <xdr:cNvSpPr txBox="1"/>
          </xdr:nvSpPr>
          <xdr:spPr>
            <a:xfrm>
              <a:off x="9534525" y="3714750"/>
              <a:ext cx="946413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=√(𝜆(𝑁−1))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4</xdr:col>
      <xdr:colOff>461963</xdr:colOff>
      <xdr:row>31</xdr:row>
      <xdr:rowOff>23812</xdr:rowOff>
    </xdr:from>
    <xdr:ext cx="642355" cy="17729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25905C77-75FE-9B5C-5FD8-7B28C4D2F0F3}"/>
                </a:ext>
              </a:extLst>
            </xdr:cNvPr>
            <xdr:cNvSpPr txBox="1"/>
          </xdr:nvSpPr>
          <xdr:spPr>
            <a:xfrm>
              <a:off x="2593182" y="6357937"/>
              <a:ext cx="642355" cy="1772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i="1">
                        <a:latin typeface="Cambria Math" panose="02040503050406030204" pitchFamily="18" charset="0"/>
                      </a:rPr>
                      <m:t>𝐶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m:rPr>
                        <m:sty m:val="p"/>
                      </m:rPr>
                      <a:rPr lang="el-G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Λ</m:t>
                    </m:r>
                    <m:sSup>
                      <m:sSupPr>
                        <m:ctrlPr>
                          <a:rPr lang="el-G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𝑉</m:t>
                        </m:r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25905C77-75FE-9B5C-5FD8-7B28C4D2F0F3}"/>
                </a:ext>
              </a:extLst>
            </xdr:cNvPr>
            <xdr:cNvSpPr txBox="1"/>
          </xdr:nvSpPr>
          <xdr:spPr>
            <a:xfrm>
              <a:off x="2593182" y="6357937"/>
              <a:ext cx="642355" cy="1772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𝐶</a:t>
              </a:r>
              <a:r>
                <a:rPr lang="en-GB" sz="1100" b="0" i="0">
                  <a:latin typeface="Cambria Math" panose="02040503050406030204" pitchFamily="18" charset="0"/>
                </a:rPr>
                <a:t>=𝑉</a:t>
              </a:r>
              <a:r>
                <a:rPr lang="el-G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Λ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𝑉</a:t>
              </a:r>
              <a:r>
                <a:rPr lang="el-G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16</xdr:col>
      <xdr:colOff>514350</xdr:colOff>
      <xdr:row>28</xdr:row>
      <xdr:rowOff>28575</xdr:rowOff>
    </xdr:from>
    <xdr:ext cx="710323" cy="17729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884465BA-8731-D718-92A8-12D935D13C72}"/>
                </a:ext>
              </a:extLst>
            </xdr:cNvPr>
            <xdr:cNvSpPr txBox="1"/>
          </xdr:nvSpPr>
          <xdr:spPr>
            <a:xfrm>
              <a:off x="6610350" y="5591175"/>
              <a:ext cx="710323" cy="1772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𝑈</m:t>
                    </m:r>
                    <m:r>
                      <m:rPr>
                        <m:sty m:val="p"/>
                      </m:rPr>
                      <a:rPr lang="el-G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Σ</m:t>
                    </m:r>
                    <m:sSup>
                      <m:sSupPr>
                        <m:ctrlP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𝑉</m:t>
                        </m:r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884465BA-8731-D718-92A8-12D935D13C72}"/>
                </a:ext>
              </a:extLst>
            </xdr:cNvPr>
            <xdr:cNvSpPr txBox="1"/>
          </xdr:nvSpPr>
          <xdr:spPr>
            <a:xfrm>
              <a:off x="6610350" y="5591175"/>
              <a:ext cx="710323" cy="1772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𝑋_𝐶=𝑈</a:t>
              </a:r>
              <a:r>
                <a:rPr lang="el-G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Σ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𝑉^𝑇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20</xdr:col>
      <xdr:colOff>135467</xdr:colOff>
      <xdr:row>34</xdr:row>
      <xdr:rowOff>19050</xdr:rowOff>
    </xdr:from>
    <xdr:ext cx="441788" cy="17722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9EFD573F-C742-CB8E-03AF-C8C71976181F}"/>
                </a:ext>
              </a:extLst>
            </xdr:cNvPr>
            <xdr:cNvSpPr txBox="1"/>
          </xdr:nvSpPr>
          <xdr:spPr>
            <a:xfrm>
              <a:off x="14909800" y="3934883"/>
              <a:ext cx="441788" cy="1772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𝜆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sSup>
                      <m:sSupPr>
                        <m:ctrlP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9EFD573F-C742-CB8E-03AF-C8C71976181F}"/>
                </a:ext>
              </a:extLst>
            </xdr:cNvPr>
            <xdr:cNvSpPr txBox="1"/>
          </xdr:nvSpPr>
          <xdr:spPr>
            <a:xfrm>
              <a:off x="14909800" y="3934883"/>
              <a:ext cx="441788" cy="1772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𝜆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=𝜎^2</a:t>
              </a:r>
              <a:endParaRPr lang="en-GB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Charles/Documents/A%20Real%20Statistics%202019/Spreadsheets/Rel%206.2%20testing%202.xlsx" TargetMode="External"/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ank\AppData\Roaming\Microsoft\AddIns\XRealStats.xlam" TargetMode="External"/><Relationship Id="rId1" Type="http://schemas.openxmlformats.org/officeDocument/2006/relationships/externalLinkPath" Target="file:///C:\Users\brank\AppData\Roaming\Microsoft\AddIns\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</sheetNames>
    <definedNames>
      <definedName name="eigVAL"/>
      <definedName name="eigVECT"/>
      <definedName name="eigVECTReal"/>
      <definedName name="eigVECTSym"/>
      <definedName name="MRANK"/>
      <definedName name="SVD_D"/>
      <definedName name="SVD_U"/>
      <definedName name="SVD_V"/>
      <definedName name="TRAC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30D3-9B2D-4015-A6A7-262735C2D9A1}">
  <dimension ref="A1:Z29"/>
  <sheetViews>
    <sheetView tabSelected="1" zoomScaleNormal="100" workbookViewId="0">
      <selection activeCell="B1" sqref="B1"/>
    </sheetView>
  </sheetViews>
  <sheetFormatPr defaultRowHeight="15" x14ac:dyDescent="0.25"/>
  <cols>
    <col min="10" max="10" width="19.85546875" customWidth="1"/>
    <col min="27" max="27" width="3.5703125" customWidth="1"/>
    <col min="28" max="34" width="3.28515625" customWidth="1"/>
    <col min="35" max="40" width="3.7109375" customWidth="1"/>
  </cols>
  <sheetData>
    <row r="1" spans="1:26" x14ac:dyDescent="0.25">
      <c r="A1" t="s">
        <v>96</v>
      </c>
      <c r="H1" t="s">
        <v>95</v>
      </c>
      <c r="L1" t="s">
        <v>166</v>
      </c>
      <c r="P1" t="s">
        <v>100</v>
      </c>
      <c r="U1" s="1"/>
      <c r="V1" s="1"/>
      <c r="W1" s="1" t="s">
        <v>51</v>
      </c>
      <c r="X1" s="1" t="s">
        <v>50</v>
      </c>
      <c r="Y1" s="1" t="s">
        <v>106</v>
      </c>
    </row>
    <row r="2" spans="1:26" ht="16.5" x14ac:dyDescent="0.25">
      <c r="A2" s="1" t="s">
        <v>51</v>
      </c>
      <c r="B2" s="1" t="s">
        <v>50</v>
      </c>
      <c r="C2" s="1"/>
      <c r="D2" s="1" t="s">
        <v>102</v>
      </c>
      <c r="E2" s="1"/>
      <c r="F2" s="1" t="s">
        <v>51</v>
      </c>
      <c r="G2" s="1" t="s">
        <v>50</v>
      </c>
      <c r="H2" s="19" t="s">
        <v>80</v>
      </c>
      <c r="K2" s="1" t="s">
        <v>81</v>
      </c>
      <c r="N2" s="1"/>
      <c r="O2" s="1" t="s">
        <v>51</v>
      </c>
      <c r="U2" s="1"/>
      <c r="V2" s="1"/>
      <c r="W2" s="1">
        <v>5</v>
      </c>
      <c r="X2" s="1">
        <v>3</v>
      </c>
      <c r="Y2" s="1" cm="1">
        <f t="array" ref="Y2:Y3">W2:W3+X2:X3</f>
        <v>8</v>
      </c>
      <c r="Z2" s="1"/>
    </row>
    <row r="3" spans="1:26" x14ac:dyDescent="0.25">
      <c r="A3" s="1">
        <v>5</v>
      </c>
      <c r="B3" s="1">
        <v>-1</v>
      </c>
      <c r="C3" s="1"/>
      <c r="D3" s="1" cm="1">
        <f t="array" ref="D3:D5">A3:A5+B3:B5</f>
        <v>4</v>
      </c>
      <c r="E3" s="1"/>
      <c r="F3" s="1">
        <v>1</v>
      </c>
      <c r="G3" s="1">
        <v>3</v>
      </c>
      <c r="H3" cm="1">
        <f t="array" ref="H3">MMULT(TRANSPOSE(F3:F5),G3:G5)</f>
        <v>10</v>
      </c>
      <c r="K3" s="1" cm="1">
        <f t="array" ref="K3:M5">MMULT(F3:F5,TRANSPOSE(G3:G5))</f>
        <v>3</v>
      </c>
      <c r="L3" s="1">
        <v>2</v>
      </c>
      <c r="M3" s="1">
        <v>1</v>
      </c>
      <c r="N3" s="1"/>
      <c r="O3" s="1">
        <v>5</v>
      </c>
      <c r="P3">
        <f>SQRT(SUMSQ(O3:O5))</f>
        <v>5.9160797830996161</v>
      </c>
      <c r="U3" s="1"/>
      <c r="V3" s="1"/>
      <c r="W3" s="1">
        <v>1</v>
      </c>
      <c r="X3" s="1">
        <v>4</v>
      </c>
      <c r="Y3" s="1">
        <v>5</v>
      </c>
      <c r="Z3" s="1"/>
    </row>
    <row r="4" spans="1:26" x14ac:dyDescent="0.25">
      <c r="A4" s="1">
        <v>1</v>
      </c>
      <c r="B4" s="1">
        <v>3</v>
      </c>
      <c r="C4" s="1"/>
      <c r="D4" s="1">
        <v>4</v>
      </c>
      <c r="E4" s="1"/>
      <c r="F4" s="1">
        <v>2</v>
      </c>
      <c r="G4" s="1">
        <v>2</v>
      </c>
      <c r="H4" t="str">
        <f ca="1">_xlfn.FORMULATEXT(H3)</f>
        <v>=MMULT(TRANSPOSE(F3:F5),G3:G5)</v>
      </c>
      <c r="K4" s="1">
        <v>6</v>
      </c>
      <c r="L4" s="1">
        <v>4</v>
      </c>
      <c r="M4" s="1">
        <v>2</v>
      </c>
      <c r="O4" s="1">
        <v>-1</v>
      </c>
      <c r="P4" t="str">
        <f ca="1">_xlfn.FORMULATEXT(P3)</f>
        <v>=SQRT(SUMSQ(O3:O5))</v>
      </c>
      <c r="U4" s="1"/>
      <c r="V4" s="1"/>
      <c r="X4" s="1"/>
      <c r="Y4" t="str">
        <f ca="1">_xlfn.FORMULATEXT(Y2)</f>
        <v>=W2:W3+X2:X3</v>
      </c>
      <c r="Z4" s="1"/>
    </row>
    <row r="5" spans="1:26" x14ac:dyDescent="0.25">
      <c r="A5" s="1">
        <v>-3</v>
      </c>
      <c r="B5" s="1">
        <v>9</v>
      </c>
      <c r="D5" s="1">
        <v>6</v>
      </c>
      <c r="F5" s="1">
        <v>3</v>
      </c>
      <c r="G5" s="1">
        <v>1</v>
      </c>
      <c r="H5">
        <f>SUMPRODUCT(F3:F5,G3:G5)</f>
        <v>10</v>
      </c>
      <c r="K5" s="1">
        <v>9</v>
      </c>
      <c r="L5" s="1">
        <v>6</v>
      </c>
      <c r="M5" s="1">
        <v>3</v>
      </c>
      <c r="O5" s="1">
        <v>3</v>
      </c>
      <c r="P5" t="s">
        <v>56</v>
      </c>
    </row>
    <row r="6" spans="1:26" x14ac:dyDescent="0.25">
      <c r="A6" t="s">
        <v>97</v>
      </c>
      <c r="D6" t="str">
        <f ca="1">_xlfn.FORMULATEXT(D3)</f>
        <v>=A3:A5+B3:B5</v>
      </c>
      <c r="H6" t="str">
        <f ca="1">_xlfn.FORMULATEXT(H5)</f>
        <v>=SUMPRODUCT(F3:F5,G3:G5)</v>
      </c>
      <c r="K6" t="str">
        <f ca="1">_xlfn.FORMULATEXT(K3)</f>
        <v>=MMULT(F3:F5,TRANSPOSE(G3:G5))</v>
      </c>
      <c r="P6">
        <f>Z27</f>
        <v>0</v>
      </c>
    </row>
    <row r="7" spans="1:26" x14ac:dyDescent="0.25">
      <c r="A7" s="1" t="s">
        <v>51</v>
      </c>
      <c r="B7" s="1" t="s">
        <v>50</v>
      </c>
      <c r="D7" s="1" t="s">
        <v>93</v>
      </c>
      <c r="H7">
        <f>(F3*G3)+(F4*G4)+(F5*G5)</f>
        <v>10</v>
      </c>
      <c r="N7" s="1"/>
      <c r="P7" t="str">
        <f ca="1">_xlfn.FORMULATEXT(P6)</f>
        <v>=Z27</v>
      </c>
    </row>
    <row r="8" spans="1:26" ht="16.5" x14ac:dyDescent="0.25">
      <c r="A8" s="1">
        <v>5</v>
      </c>
      <c r="B8" s="1">
        <v>-1</v>
      </c>
      <c r="D8" s="1" cm="1">
        <f t="array" ref="D8:D10">A8:A10-B8:B10</f>
        <v>6</v>
      </c>
      <c r="H8" t="str">
        <f ca="1">_xlfn.FORMULATEXT(H7)</f>
        <v>=(F3*G3)+(F4*G4)+(F5*G5)</v>
      </c>
      <c r="K8" s="1" t="s">
        <v>78</v>
      </c>
    </row>
    <row r="9" spans="1:26" x14ac:dyDescent="0.25">
      <c r="A9" s="1">
        <v>-1</v>
      </c>
      <c r="B9" s="1">
        <v>3</v>
      </c>
      <c r="D9" s="1">
        <v>-4</v>
      </c>
      <c r="K9" s="1" cm="1">
        <f t="array" ref="K9:M11">MMULT(F3:F5,TRANSPOSE(G3:G5))</f>
        <v>3</v>
      </c>
      <c r="L9" s="1">
        <v>2</v>
      </c>
      <c r="M9" s="1">
        <v>1</v>
      </c>
      <c r="P9" s="1" t="s">
        <v>101</v>
      </c>
      <c r="Q9" s="1"/>
      <c r="S9" s="1"/>
      <c r="T9" s="1"/>
      <c r="Z9" s="1"/>
    </row>
    <row r="10" spans="1:26" ht="16.5" x14ac:dyDescent="0.25">
      <c r="A10" s="1">
        <v>3</v>
      </c>
      <c r="B10" s="1">
        <v>9</v>
      </c>
      <c r="D10" s="1">
        <v>-6</v>
      </c>
      <c r="H10" s="19" t="s">
        <v>79</v>
      </c>
      <c r="K10" s="1">
        <v>6</v>
      </c>
      <c r="L10" s="1">
        <v>4</v>
      </c>
      <c r="M10" s="1">
        <v>2</v>
      </c>
      <c r="P10" s="1"/>
      <c r="Q10" s="1"/>
      <c r="Z10" s="1"/>
    </row>
    <row r="11" spans="1:26" x14ac:dyDescent="0.25">
      <c r="D11" t="str">
        <f ca="1">_xlfn.FORMULATEXT(D8)</f>
        <v>=A8:A10-B8:B10</v>
      </c>
      <c r="H11" s="1" cm="1">
        <f t="array" ref="H11">MMULT(TRANSPOSE(G3:G5),F3:F5)</f>
        <v>10</v>
      </c>
      <c r="K11" s="1">
        <v>9</v>
      </c>
      <c r="L11" s="1">
        <v>6</v>
      </c>
      <c r="M11" s="1">
        <v>3</v>
      </c>
      <c r="P11" s="1" cm="1">
        <f t="array" ref="P11:P13">O3:O5/P3</f>
        <v>0.84515425472851657</v>
      </c>
      <c r="Q11" s="1"/>
      <c r="R11" s="1">
        <f>SQRT(SUMSQ(P11:P13))</f>
        <v>1</v>
      </c>
      <c r="S11" s="1" t="s">
        <v>56</v>
      </c>
      <c r="T11" cm="1">
        <f t="array" ref="T11">SQRT(MMULT(TRANSPOSE(P11:P13),P11:P13))</f>
        <v>1</v>
      </c>
      <c r="Z11" s="1"/>
    </row>
    <row r="12" spans="1:26" x14ac:dyDescent="0.25">
      <c r="H12" t="str">
        <f ca="1">_xlfn.FORMULATEXT(H11)</f>
        <v>=MMULT(TRANSPOSE(G3:G5),F3:F5)</v>
      </c>
      <c r="K12" t="str">
        <f ca="1">_xlfn.FORMULATEXT(K9)</f>
        <v>=MMULT(F3:F5,TRANSPOSE(G3:G5))</v>
      </c>
      <c r="P12" s="1">
        <v>-0.1690308509457033</v>
      </c>
      <c r="Q12" s="1"/>
      <c r="R12" t="str">
        <f ca="1">_xlfn.FORMULATEXT(R11)</f>
        <v>=SQRT(SUMSQ(P11:P13))</v>
      </c>
    </row>
    <row r="13" spans="1:26" x14ac:dyDescent="0.25">
      <c r="A13" t="s">
        <v>74</v>
      </c>
      <c r="B13" t="s">
        <v>103</v>
      </c>
      <c r="D13" s="1" t="s">
        <v>104</v>
      </c>
      <c r="E13" s="1"/>
      <c r="F13" s="1"/>
      <c r="N13" s="1"/>
      <c r="P13" s="1">
        <v>0.50709255283710997</v>
      </c>
      <c r="T13" t="str">
        <f ca="1">_xlfn.FORMULATEXT(T11)</f>
        <v>=SQRT(MMULT(TRANSPOSE(P11:P13),P11:P13))</v>
      </c>
    </row>
    <row r="14" spans="1:26" ht="16.5" x14ac:dyDescent="0.25">
      <c r="B14" s="1">
        <v>2</v>
      </c>
      <c r="D14" s="1" cm="1">
        <f t="array" ref="D14:D16">A15*B14:B16</f>
        <v>4</v>
      </c>
      <c r="E14" s="1"/>
      <c r="F14" s="1"/>
      <c r="G14" s="1" t="s">
        <v>51</v>
      </c>
      <c r="H14" s="1" t="s">
        <v>84</v>
      </c>
      <c r="I14" s="1"/>
      <c r="N14" s="1"/>
      <c r="P14" t="str">
        <f ca="1">_xlfn.FORMULATEXT(P11)</f>
        <v>=O3:O5/P3</v>
      </c>
      <c r="Q14" s="1"/>
      <c r="R14" s="1"/>
      <c r="S14" s="1"/>
      <c r="T14" s="1"/>
      <c r="V14" s="1"/>
      <c r="Z14" s="1"/>
    </row>
    <row r="15" spans="1:26" x14ac:dyDescent="0.25">
      <c r="A15" s="1">
        <v>2</v>
      </c>
      <c r="B15" s="1">
        <v>0</v>
      </c>
      <c r="D15" s="1">
        <v>0</v>
      </c>
      <c r="E15" s="1"/>
      <c r="F15" s="1"/>
      <c r="G15" s="1">
        <v>1</v>
      </c>
      <c r="H15" s="1" cm="1">
        <f t="array" ref="H15:J15">TRANSPOSE(G15:G17)</f>
        <v>1</v>
      </c>
      <c r="I15" s="1">
        <v>2</v>
      </c>
      <c r="J15" s="1">
        <v>3</v>
      </c>
      <c r="N15" s="1"/>
      <c r="P15" s="1"/>
      <c r="Q15" s="1"/>
      <c r="R15" s="1"/>
      <c r="S15" s="1"/>
      <c r="T15" s="1"/>
      <c r="W15" s="11"/>
      <c r="X15" s="1"/>
      <c r="Z15" s="1"/>
    </row>
    <row r="16" spans="1:26" x14ac:dyDescent="0.25">
      <c r="B16" s="1">
        <v>-1</v>
      </c>
      <c r="D16" s="1">
        <v>-2</v>
      </c>
      <c r="G16" s="1">
        <v>2</v>
      </c>
      <c r="H16" t="str">
        <f ca="1">_xlfn.FORMULATEXT(H15)</f>
        <v>=TRANSPOSE(G15:G17)</v>
      </c>
      <c r="O16" s="1" t="s">
        <v>51</v>
      </c>
      <c r="P16" s="1" t="s">
        <v>50</v>
      </c>
      <c r="R16" s="1" t="s">
        <v>85</v>
      </c>
      <c r="Z16" s="1"/>
    </row>
    <row r="17" spans="1:26" x14ac:dyDescent="0.25">
      <c r="D17" t="str">
        <f ca="1">_xlfn.FORMULATEXT(D14)</f>
        <v>=A15*B14:B16</v>
      </c>
      <c r="G17" s="1">
        <v>3</v>
      </c>
      <c r="O17" s="1">
        <v>5</v>
      </c>
      <c r="P17" s="1">
        <v>-1</v>
      </c>
      <c r="R17" s="1" cm="1">
        <f t="array" ref="R17">MMULT(TRANSPOSE(O17:O19),P17:P19)</f>
        <v>19</v>
      </c>
    </row>
    <row r="18" spans="1:26" ht="16.5" x14ac:dyDescent="0.25">
      <c r="A18" t="s">
        <v>74</v>
      </c>
      <c r="B18" t="s">
        <v>72</v>
      </c>
      <c r="D18" s="1" t="s">
        <v>105</v>
      </c>
      <c r="E18" s="1"/>
      <c r="F18" s="1"/>
      <c r="H18" s="19" t="s">
        <v>82</v>
      </c>
      <c r="K18" s="1" t="s">
        <v>83</v>
      </c>
      <c r="O18" s="1">
        <v>-1</v>
      </c>
      <c r="P18" s="1">
        <v>3</v>
      </c>
      <c r="R18" t="str">
        <f ca="1">_xlfn.FORMULATEXT(R17)</f>
        <v>=MMULT(TRANSPOSE(O17:O19),P17:P19)</v>
      </c>
    </row>
    <row r="19" spans="1:26" x14ac:dyDescent="0.25">
      <c r="B19" s="1">
        <v>2</v>
      </c>
      <c r="D19" s="1" cm="1">
        <f t="array" ref="D19:D21">A20*B19:B21</f>
        <v>1</v>
      </c>
      <c r="E19" s="1"/>
      <c r="F19" s="1"/>
      <c r="G19" s="1"/>
      <c r="H19" cm="1">
        <f t="array" ref="H19">MMULT(TRANSPOSE(G15:G17),G15:G17)</f>
        <v>14</v>
      </c>
      <c r="K19" s="1" cm="1">
        <f t="array" ref="K19:M21">MMULT(G15:G17,TRANSPOSE(G15:G17))</f>
        <v>1</v>
      </c>
      <c r="L19" s="1">
        <v>2</v>
      </c>
      <c r="M19" s="1">
        <v>3</v>
      </c>
      <c r="O19" s="1">
        <v>3</v>
      </c>
      <c r="P19" s="1">
        <v>9</v>
      </c>
      <c r="R19" t="s">
        <v>99</v>
      </c>
    </row>
    <row r="20" spans="1:26" x14ac:dyDescent="0.25">
      <c r="A20" s="1">
        <v>0.5</v>
      </c>
      <c r="B20" s="1">
        <v>0</v>
      </c>
      <c r="D20" s="1">
        <v>0</v>
      </c>
      <c r="E20" s="1"/>
      <c r="F20" s="1"/>
      <c r="G20" s="1"/>
      <c r="H20" t="str">
        <f ca="1">_xlfn.FORMULATEXT(H19)</f>
        <v>=MMULT(TRANSPOSE(G15:G17),G15:G17)</v>
      </c>
      <c r="K20" s="1">
        <v>2</v>
      </c>
      <c r="L20" s="1">
        <v>4</v>
      </c>
      <c r="M20" s="1">
        <v>6</v>
      </c>
      <c r="R20" s="1" t="s">
        <v>90</v>
      </c>
      <c r="T20" s="11" t="s">
        <v>89</v>
      </c>
      <c r="V20" s="11" t="s">
        <v>88</v>
      </c>
      <c r="Z20" s="1"/>
    </row>
    <row r="21" spans="1:26" x14ac:dyDescent="0.25">
      <c r="B21" s="1">
        <v>-1</v>
      </c>
      <c r="D21" s="1">
        <v>-0.5</v>
      </c>
      <c r="G21" s="1"/>
      <c r="K21" s="1">
        <v>3</v>
      </c>
      <c r="L21" s="1">
        <v>6</v>
      </c>
      <c r="M21" s="1">
        <v>9</v>
      </c>
      <c r="O21">
        <f>SQRT(SUMSQ(O17:O19))</f>
        <v>5.9160797830996161</v>
      </c>
      <c r="P21">
        <f>SQRT(SUMSQ(P17:P19))</f>
        <v>9.5393920141694561</v>
      </c>
      <c r="R21" s="1">
        <f>R17/(O21*P21)</f>
        <v>0.33666570817070868</v>
      </c>
      <c r="T21">
        <f>ACOS(R21)</f>
        <v>1.2274226814910523</v>
      </c>
      <c r="V21" s="1">
        <f>DEGREES(T21)</f>
        <v>70.326139328067597</v>
      </c>
      <c r="Z21" s="1"/>
    </row>
    <row r="22" spans="1:26" x14ac:dyDescent="0.25">
      <c r="D22" t="str">
        <f ca="1">_xlfn.FORMULATEXT(D19)</f>
        <v>=A20*B19:B21</v>
      </c>
      <c r="G22" s="1" t="s">
        <v>51</v>
      </c>
      <c r="H22" s="1" t="s">
        <v>50</v>
      </c>
      <c r="K22" t="str">
        <f ca="1">_xlfn.FORMULATEXT(K19)</f>
        <v>=MMULT(G15:G17,TRANSPOSE(G15:G17))</v>
      </c>
      <c r="O22" t="str">
        <f ca="1">_xlfn.FORMULATEXT(O21)</f>
        <v>=SQRT(SUMSQ(O17:O19))</v>
      </c>
      <c r="R22" t="str">
        <f ca="1">_xlfn.FORMULATEXT(R21)</f>
        <v>=R17/(O21*P21)</v>
      </c>
      <c r="T22" t="str">
        <f ca="1">_xlfn.FORMULATEXT(T21)</f>
        <v>=ACOS(R21)</v>
      </c>
      <c r="V22" t="str">
        <f ca="1">_xlfn.FORMULATEXT(V21)</f>
        <v>=DEGREES(T21)</v>
      </c>
    </row>
    <row r="23" spans="1:26" x14ac:dyDescent="0.25">
      <c r="D23" t="s">
        <v>98</v>
      </c>
      <c r="G23" s="1">
        <v>1</v>
      </c>
      <c r="H23" s="1">
        <v>0</v>
      </c>
      <c r="N23" s="1"/>
      <c r="Z23" s="1"/>
    </row>
    <row r="24" spans="1:26" x14ac:dyDescent="0.25">
      <c r="A24" s="1" t="s">
        <v>51</v>
      </c>
      <c r="B24" s="1" t="s">
        <v>50</v>
      </c>
      <c r="D24" s="1" t="s">
        <v>70</v>
      </c>
      <c r="G24" s="1">
        <v>0</v>
      </c>
      <c r="H24" s="1">
        <v>1</v>
      </c>
      <c r="N24" s="1"/>
      <c r="R24" s="1" t="s">
        <v>93</v>
      </c>
    </row>
    <row r="25" spans="1:26" x14ac:dyDescent="0.25">
      <c r="A25" s="1">
        <v>-3</v>
      </c>
      <c r="B25" s="1">
        <v>2</v>
      </c>
      <c r="D25" s="1" cm="1">
        <f t="array" ref="D25:D26">4*A25:A26+5*B25:B26</f>
        <v>-2</v>
      </c>
      <c r="G25" t="s">
        <v>109</v>
      </c>
      <c r="N25" s="1"/>
      <c r="R25" s="1" cm="1">
        <f t="array" ref="R25:R27">O17:O19-P17:P19</f>
        <v>6</v>
      </c>
      <c r="T25" s="1" cm="1">
        <f t="array" ref="T25">SQRT(MMULT(TRANSPOSE(R25:R27),R25:R27))</f>
        <v>9.3808315196468595</v>
      </c>
    </row>
    <row r="26" spans="1:26" x14ac:dyDescent="0.25">
      <c r="A26" s="1">
        <v>2</v>
      </c>
      <c r="B26" s="1">
        <v>1</v>
      </c>
      <c r="D26" s="1">
        <v>13</v>
      </c>
      <c r="G26" cm="1">
        <f t="array" ref="G26">MMULT(TRANSPOSE(G23:G24),H23:H24)</f>
        <v>0</v>
      </c>
      <c r="R26" s="1">
        <v>-4</v>
      </c>
      <c r="T26" t="str">
        <f ca="1">_xlfn.FORMULATEXT(T25)</f>
        <v>=SQRT(MMULT(TRANSPOSE(R25:R27),R25:R27))</v>
      </c>
    </row>
    <row r="27" spans="1:26" x14ac:dyDescent="0.25">
      <c r="D27" t="str">
        <f ca="1">_xlfn.FORMULATEXT(D25)</f>
        <v>=4*A25:A26+5*B25:B26</v>
      </c>
      <c r="G27" t="str">
        <f ca="1">_xlfn.FORMULATEXT(G26)</f>
        <v>=MMULT(TRANSPOSE(G23:G24),H23:H24)</v>
      </c>
      <c r="R27" s="1">
        <v>-6</v>
      </c>
      <c r="T27" t="s">
        <v>56</v>
      </c>
    </row>
    <row r="28" spans="1:26" x14ac:dyDescent="0.25">
      <c r="R28" t="str">
        <f ca="1">_xlfn.FORMULATEXT(R25)</f>
        <v>=O17:O19-P17:P19</v>
      </c>
      <c r="T28">
        <f>SQRT(SUMXMY2(O17:O19,P17:P19))</f>
        <v>9.3808315196468595</v>
      </c>
    </row>
    <row r="29" spans="1:26" x14ac:dyDescent="0.25">
      <c r="T29" t="str">
        <f ca="1">_xlfn.FORMULATEXT(T28)</f>
        <v>=SQRT(SUMXMY2(O17:O19,P17:P19))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0E682-A82B-4E94-AE3A-FB0BC7E9194C}">
  <dimension ref="A1:Y31"/>
  <sheetViews>
    <sheetView workbookViewId="0">
      <selection activeCell="W20" sqref="W20"/>
    </sheetView>
  </sheetViews>
  <sheetFormatPr defaultRowHeight="15" x14ac:dyDescent="0.25"/>
  <cols>
    <col min="10" max="10" width="6.5703125" customWidth="1"/>
    <col min="11" max="11" width="6" customWidth="1"/>
  </cols>
  <sheetData>
    <row r="1" spans="1:25" ht="18" x14ac:dyDescent="0.35">
      <c r="B1" s="65" t="s">
        <v>18</v>
      </c>
      <c r="C1" s="65"/>
      <c r="G1" t="s">
        <v>146</v>
      </c>
      <c r="M1" t="s">
        <v>147</v>
      </c>
      <c r="Q1" s="35" t="s">
        <v>130</v>
      </c>
      <c r="W1" t="s">
        <v>151</v>
      </c>
      <c r="Y1" s="62" t="s">
        <v>153</v>
      </c>
    </row>
    <row r="2" spans="1:25" x14ac:dyDescent="0.25">
      <c r="A2" s="1">
        <v>2</v>
      </c>
      <c r="B2" s="1">
        <v>0</v>
      </c>
      <c r="C2" s="1">
        <v>1</v>
      </c>
      <c r="D2" s="1">
        <v>2</v>
      </c>
      <c r="E2" s="1"/>
      <c r="F2" s="1" cm="1">
        <f t="array" ref="F2:I5">MMULT(TRANSPOSE(A13:D17),A13:D17)</f>
        <v>3.2</v>
      </c>
      <c r="G2" s="1">
        <v>0.8</v>
      </c>
      <c r="H2" s="1">
        <v>0.60000000000000031</v>
      </c>
      <c r="I2" s="1">
        <v>-5.6</v>
      </c>
      <c r="J2" s="1"/>
      <c r="K2" s="22" t="s">
        <v>130</v>
      </c>
      <c r="L2" s="55" cm="1">
        <f t="array" ref="L2:O8">[2]!eigVECTReal(F2:I5)</f>
        <v>24.055285719958121</v>
      </c>
      <c r="M2" s="56">
        <v>10.25730514791292</v>
      </c>
      <c r="N2" s="56">
        <v>1.4786737405213095</v>
      </c>
      <c r="O2" s="57">
        <v>0.25873539160764963</v>
      </c>
      <c r="Q2">
        <f>L2</f>
        <v>24.055285719958121</v>
      </c>
      <c r="R2">
        <v>0</v>
      </c>
      <c r="S2">
        <v>0</v>
      </c>
      <c r="T2">
        <v>0</v>
      </c>
      <c r="V2" s="1" cm="1">
        <f t="array" ref="V2:Y5">MMULT(L3:O6,MMULT(Q2:T5,MINVERSE(L3:O6)))</f>
        <v>3.2000000000000015</v>
      </c>
      <c r="W2" s="1">
        <v>0.80000000000000016</v>
      </c>
      <c r="X2" s="1">
        <v>0.60000000000000231</v>
      </c>
      <c r="Y2" s="1">
        <v>-5.599999999999997</v>
      </c>
    </row>
    <row r="3" spans="1:25" x14ac:dyDescent="0.25">
      <c r="A3" s="1">
        <v>2</v>
      </c>
      <c r="B3" s="1">
        <v>0</v>
      </c>
      <c r="C3" s="1">
        <v>3</v>
      </c>
      <c r="D3" s="1">
        <v>6</v>
      </c>
      <c r="E3" s="1"/>
      <c r="F3" s="1">
        <v>0.8</v>
      </c>
      <c r="G3" s="1">
        <v>1.25</v>
      </c>
      <c r="H3" s="1">
        <v>-2.6</v>
      </c>
      <c r="I3" s="1">
        <v>-2.4</v>
      </c>
      <c r="J3" s="1"/>
      <c r="K3" s="36" t="s">
        <v>132</v>
      </c>
      <c r="L3" s="37">
        <v>-0.24112198945355057</v>
      </c>
      <c r="M3" s="38">
        <v>-0.26550706886680453</v>
      </c>
      <c r="N3" s="38">
        <v>-0.8361413584301105</v>
      </c>
      <c r="O3" s="39">
        <v>0.41501061589599036</v>
      </c>
      <c r="Q3">
        <v>0</v>
      </c>
      <c r="R3">
        <f>M2</f>
        <v>10.25730514791292</v>
      </c>
      <c r="S3">
        <v>0</v>
      </c>
      <c r="T3">
        <v>0</v>
      </c>
      <c r="V3" s="1">
        <v>0.79999999999999949</v>
      </c>
      <c r="W3" s="1">
        <v>1.2500000000000009</v>
      </c>
      <c r="X3" s="1">
        <v>-2.600000000000001</v>
      </c>
      <c r="Y3" s="1">
        <v>-2.3999999999999977</v>
      </c>
    </row>
    <row r="4" spans="1:25" x14ac:dyDescent="0.25">
      <c r="A4" s="1">
        <v>4</v>
      </c>
      <c r="B4" s="1">
        <v>1</v>
      </c>
      <c r="C4" s="1">
        <v>1</v>
      </c>
      <c r="D4" s="1">
        <v>0</v>
      </c>
      <c r="E4" s="1"/>
      <c r="F4" s="1">
        <v>0.60000000000000031</v>
      </c>
      <c r="G4" s="1">
        <v>-2.6</v>
      </c>
      <c r="H4" s="1">
        <v>10.8</v>
      </c>
      <c r="I4" s="1">
        <v>4.2</v>
      </c>
      <c r="J4" s="1"/>
      <c r="L4" s="40">
        <v>-0.13907500344114951</v>
      </c>
      <c r="M4">
        <v>0.17017874509139133</v>
      </c>
      <c r="N4">
        <v>-0.44486202860081347</v>
      </c>
      <c r="O4" s="41">
        <v>-0.86821374882348656</v>
      </c>
      <c r="Q4">
        <v>0</v>
      </c>
      <c r="R4">
        <v>0</v>
      </c>
      <c r="S4">
        <f>N2</f>
        <v>1.4786737405213095</v>
      </c>
      <c r="T4">
        <v>0</v>
      </c>
      <c r="V4" s="1">
        <v>0.60000000000000331</v>
      </c>
      <c r="W4" s="1">
        <v>-2.6000000000000014</v>
      </c>
      <c r="X4" s="1">
        <v>10.800000000000008</v>
      </c>
      <c r="Y4" s="1">
        <v>4.199999999999994</v>
      </c>
    </row>
    <row r="5" spans="1:25" x14ac:dyDescent="0.25">
      <c r="A5" s="1">
        <v>2</v>
      </c>
      <c r="B5" s="1">
        <v>1</v>
      </c>
      <c r="C5" s="1">
        <v>0</v>
      </c>
      <c r="D5" s="1">
        <v>2</v>
      </c>
      <c r="E5" s="1"/>
      <c r="F5" s="1">
        <v>-5.6</v>
      </c>
      <c r="G5" s="1">
        <v>-2.4</v>
      </c>
      <c r="H5" s="1">
        <v>4.2</v>
      </c>
      <c r="I5" s="1">
        <v>20.8</v>
      </c>
      <c r="J5" s="1"/>
      <c r="L5" s="40">
        <v>0.30495046234601569</v>
      </c>
      <c r="M5">
        <v>-0.91232624963628417</v>
      </c>
      <c r="N5">
        <v>7.0759567040572693E-2</v>
      </c>
      <c r="O5" s="41">
        <v>-0.26393012979153141</v>
      </c>
      <c r="Q5">
        <v>0</v>
      </c>
      <c r="R5">
        <v>0</v>
      </c>
      <c r="S5">
        <v>0</v>
      </c>
      <c r="T5">
        <f>O2</f>
        <v>0.25873539160764963</v>
      </c>
      <c r="V5" s="1">
        <v>-5.599999999999997</v>
      </c>
      <c r="W5" s="1">
        <v>-2.3999999999999981</v>
      </c>
      <c r="X5" s="1">
        <v>4.1999999999999966</v>
      </c>
      <c r="Y5" s="1">
        <v>20.79999999999999</v>
      </c>
    </row>
    <row r="6" spans="1:25" x14ac:dyDescent="0.25">
      <c r="A6" s="1">
        <v>3</v>
      </c>
      <c r="B6" s="1">
        <v>0</v>
      </c>
      <c r="C6" s="1">
        <v>4</v>
      </c>
      <c r="D6" s="1">
        <v>1</v>
      </c>
      <c r="E6" s="1"/>
      <c r="F6" t="str">
        <f ca="1">_xlfn.FORMULATEXT(F2)</f>
        <v>=MMULT(TRANSPOSE(A13:D17),A13:D17)</v>
      </c>
      <c r="L6" s="42">
        <v>0.91078183179878902</v>
      </c>
      <c r="M6" s="43">
        <v>0.26116279468076964</v>
      </c>
      <c r="N6" s="43">
        <v>-0.31298320706397187</v>
      </c>
      <c r="O6" s="44">
        <v>6.5665528519335756E-2</v>
      </c>
      <c r="V6" s="18" t="str">
        <f ca="1">_xlfn.FORMULATEXT(V2)</f>
        <v>=MMULT(L3:O6,MMULT(Q2:T5,MINVERSE(L3:O6)))</v>
      </c>
      <c r="W6" s="1"/>
      <c r="X6" s="1"/>
      <c r="Y6" s="1"/>
    </row>
    <row r="7" spans="1:25" x14ac:dyDescent="0.25">
      <c r="A7" s="1"/>
      <c r="B7" s="1"/>
      <c r="C7" s="1"/>
      <c r="D7" s="1"/>
      <c r="E7" s="1"/>
      <c r="L7">
        <v>-9.148124106011295E-11</v>
      </c>
      <c r="M7">
        <v>-1.0251842147844331E-11</v>
      </c>
      <c r="N7">
        <v>4.4958769138936808E-13</v>
      </c>
      <c r="O7">
        <v>-3.6744648480292117E-14</v>
      </c>
    </row>
    <row r="8" spans="1:25" ht="18" x14ac:dyDescent="0.35">
      <c r="B8" t="s">
        <v>142</v>
      </c>
      <c r="G8" t="s">
        <v>144</v>
      </c>
      <c r="L8">
        <v>1.1102230246251565E-14</v>
      </c>
      <c r="M8">
        <v>7.7715611723760958E-15</v>
      </c>
      <c r="N8">
        <v>1.9984014443252818E-15</v>
      </c>
      <c r="O8">
        <v>4.4408920985006262E-16</v>
      </c>
      <c r="W8" t="s">
        <v>152</v>
      </c>
      <c r="Y8" s="62" t="s">
        <v>153</v>
      </c>
    </row>
    <row r="9" spans="1:25" x14ac:dyDescent="0.25">
      <c r="A9" s="1">
        <f>AVERAGE(A2:A6)</f>
        <v>2.6</v>
      </c>
      <c r="B9" s="1">
        <f>AVERAGE(B2:B5)</f>
        <v>0.5</v>
      </c>
      <c r="C9" s="1">
        <f>AVERAGE(C2:C6)</f>
        <v>1.8</v>
      </c>
      <c r="D9" s="1">
        <f>AVERAGE(D2:D6)</f>
        <v>2.2000000000000002</v>
      </c>
      <c r="E9" s="1"/>
      <c r="F9" s="58" cm="1">
        <f t="array" ref="F9:I12">(1/4)*MMULT(TRANSPOSE(A13:D17),A13:D17)</f>
        <v>0.8</v>
      </c>
      <c r="G9" s="58">
        <v>0.2</v>
      </c>
      <c r="H9" s="58">
        <v>0.15000000000000008</v>
      </c>
      <c r="I9" s="58">
        <v>-1.4</v>
      </c>
      <c r="J9" s="58"/>
      <c r="L9" t="str">
        <f ca="1">_xlfn.FORMULATEXT(L2)</f>
        <v>=eigVECTReal(F2:I5)</v>
      </c>
      <c r="V9" s="1" cm="1">
        <f t="array" ref="V9:Y12">MMULT(L13:O16,MMULT(Q12:T15,MINVERSE(L13:O16)))</f>
        <v>0.80000000000000038</v>
      </c>
      <c r="W9" s="1">
        <v>0.20000000000000023</v>
      </c>
      <c r="X9" s="1">
        <v>0.15000000000000022</v>
      </c>
      <c r="Y9" s="1">
        <v>-1.3999999999999992</v>
      </c>
    </row>
    <row r="10" spans="1:25" x14ac:dyDescent="0.25">
      <c r="A10" t="str">
        <f ca="1">_xlfn.FORMULATEXT(A9)</f>
        <v>=AVERAGE(A2:A6)</v>
      </c>
      <c r="F10" s="58">
        <v>0.2</v>
      </c>
      <c r="G10" s="58">
        <v>0.3125</v>
      </c>
      <c r="H10" s="58">
        <v>-0.65</v>
      </c>
      <c r="I10" s="58">
        <v>-0.6</v>
      </c>
      <c r="J10" s="58"/>
      <c r="V10" s="1">
        <v>0.19999999999999993</v>
      </c>
      <c r="W10" s="1">
        <v>0.31250000000000006</v>
      </c>
      <c r="X10" s="1">
        <v>-0.64999999999999991</v>
      </c>
      <c r="Y10" s="1">
        <v>-0.59999999999999987</v>
      </c>
    </row>
    <row r="11" spans="1:25" ht="18" x14ac:dyDescent="0.35">
      <c r="F11" s="58">
        <v>0.15000000000000008</v>
      </c>
      <c r="G11" s="58">
        <v>-0.65</v>
      </c>
      <c r="H11" s="58">
        <v>2.7</v>
      </c>
      <c r="I11" s="58">
        <v>1.05</v>
      </c>
      <c r="J11" s="58"/>
      <c r="M11" t="s">
        <v>145</v>
      </c>
      <c r="Q11" s="35" t="s">
        <v>130</v>
      </c>
      <c r="V11" s="1">
        <v>0.15000000000000063</v>
      </c>
      <c r="W11" s="1">
        <v>-0.65000000000000047</v>
      </c>
      <c r="X11" s="1">
        <v>2.7000000000000024</v>
      </c>
      <c r="Y11" s="1">
        <v>1.0499999999999994</v>
      </c>
    </row>
    <row r="12" spans="1:25" ht="18" x14ac:dyDescent="0.35">
      <c r="B12" s="65" t="s">
        <v>143</v>
      </c>
      <c r="C12" s="65"/>
      <c r="F12" s="58">
        <v>-1.4</v>
      </c>
      <c r="G12" s="58">
        <v>-0.6</v>
      </c>
      <c r="H12" s="58">
        <v>1.05</v>
      </c>
      <c r="I12" s="58">
        <v>5.2</v>
      </c>
      <c r="J12" s="58"/>
      <c r="K12" s="22" t="s">
        <v>130</v>
      </c>
      <c r="L12" s="55" cm="1">
        <f t="array" ref="L12:O18">[2]!eigVECTSym(F9:I12)</f>
        <v>6.0138214299895303</v>
      </c>
      <c r="M12" s="56">
        <v>2.56432628697823</v>
      </c>
      <c r="N12" s="56">
        <v>0.36966843513032738</v>
      </c>
      <c r="O12" s="57">
        <v>6.4683847901912409E-2</v>
      </c>
      <c r="Q12">
        <f>L12</f>
        <v>6.0138214299895303</v>
      </c>
      <c r="R12">
        <v>0</v>
      </c>
      <c r="S12">
        <v>0</v>
      </c>
      <c r="T12">
        <v>0</v>
      </c>
      <c r="V12" s="1">
        <v>-1.399999999999999</v>
      </c>
      <c r="W12" s="1">
        <v>-0.59999999999999964</v>
      </c>
      <c r="X12" s="1">
        <v>1.0499999999999987</v>
      </c>
      <c r="Y12" s="1">
        <v>5.1999999999999957</v>
      </c>
    </row>
    <row r="13" spans="1:25" x14ac:dyDescent="0.25">
      <c r="A13" s="1" cm="1">
        <f t="array" ref="A13:A17">A2:A6-A9</f>
        <v>-0.60000000000000009</v>
      </c>
      <c r="B13" s="1" cm="1">
        <f t="array" ref="B13:B17">B2:B6-B9</f>
        <v>-0.5</v>
      </c>
      <c r="C13" s="1" cm="1">
        <f t="array" ref="C13:C17">C2:C6-C9</f>
        <v>-0.8</v>
      </c>
      <c r="D13" s="1" cm="1">
        <f t="array" ref="D13:D17">D2:D6-D9</f>
        <v>-0.20000000000000018</v>
      </c>
      <c r="E13" s="1"/>
      <c r="F13" t="str">
        <f ca="1">_xlfn.FORMULATEXT(F9)</f>
        <v>=(1/4)*MMULT(TRANSPOSE(A13:D17),A13:D17)</v>
      </c>
      <c r="K13" s="36" t="s">
        <v>132</v>
      </c>
      <c r="L13" s="37">
        <v>-0.24112198945355057</v>
      </c>
      <c r="M13" s="38">
        <v>-0.26550706886680442</v>
      </c>
      <c r="N13" s="38">
        <v>-0.83614135843011095</v>
      </c>
      <c r="O13" s="39">
        <v>-0.41501061589599031</v>
      </c>
      <c r="Q13">
        <v>0</v>
      </c>
      <c r="R13">
        <f>M12</f>
        <v>2.56432628697823</v>
      </c>
      <c r="S13">
        <v>0</v>
      </c>
      <c r="T13">
        <v>0</v>
      </c>
      <c r="V13" t="str">
        <f ca="1">_xlfn.FORMULATEXT(V9)</f>
        <v>=MMULT(L13:O16,MMULT(Q12:T15,MINVERSE(L13:O16)))</v>
      </c>
    </row>
    <row r="14" spans="1:25" x14ac:dyDescent="0.25">
      <c r="A14" s="1">
        <v>-0.60000000000000009</v>
      </c>
      <c r="B14" s="1">
        <v>-0.5</v>
      </c>
      <c r="C14" s="1">
        <v>1.2</v>
      </c>
      <c r="D14" s="1">
        <v>3.8</v>
      </c>
      <c r="E14" s="1"/>
      <c r="L14" s="40">
        <v>-0.13907500344114956</v>
      </c>
      <c r="M14">
        <v>0.17017874509139111</v>
      </c>
      <c r="N14">
        <v>-0.44486202860081292</v>
      </c>
      <c r="O14" s="41">
        <v>0.86821374882348668</v>
      </c>
      <c r="Q14">
        <v>0</v>
      </c>
      <c r="R14">
        <v>0</v>
      </c>
      <c r="S14">
        <f>N12</f>
        <v>0.36966843513032738</v>
      </c>
      <c r="T14">
        <v>0</v>
      </c>
    </row>
    <row r="15" spans="1:25" x14ac:dyDescent="0.25">
      <c r="A15" s="1">
        <v>1.4</v>
      </c>
      <c r="B15" s="1">
        <v>0.5</v>
      </c>
      <c r="C15" s="1">
        <v>-0.8</v>
      </c>
      <c r="D15" s="1">
        <v>-2.2000000000000002</v>
      </c>
      <c r="E15" s="1"/>
      <c r="L15" s="40">
        <v>0.30495046234601597</v>
      </c>
      <c r="M15">
        <v>-0.91232624963628406</v>
      </c>
      <c r="N15">
        <v>7.0759567040572929E-2</v>
      </c>
      <c r="O15" s="41">
        <v>0.26393012979153135</v>
      </c>
      <c r="Q15">
        <v>0</v>
      </c>
      <c r="R15">
        <v>0</v>
      </c>
      <c r="S15">
        <v>0</v>
      </c>
      <c r="T15">
        <f>O12</f>
        <v>6.4683847901912409E-2</v>
      </c>
    </row>
    <row r="16" spans="1:25" x14ac:dyDescent="0.25">
      <c r="A16" s="1">
        <v>-0.60000000000000009</v>
      </c>
      <c r="B16" s="1">
        <v>0.5</v>
      </c>
      <c r="C16" s="1">
        <v>-1.8</v>
      </c>
      <c r="D16" s="1">
        <v>-0.20000000000000018</v>
      </c>
      <c r="E16" s="1"/>
      <c r="F16" s="59">
        <f>L2/(COUNT(A2:A6)-1)</f>
        <v>6.0138214299895303</v>
      </c>
      <c r="G16" s="59">
        <f t="shared" ref="G16:I16" si="0">M2/(COUNT(B2:B6)-1)</f>
        <v>2.56432628697823</v>
      </c>
      <c r="H16" s="59">
        <f t="shared" si="0"/>
        <v>0.36966843513032738</v>
      </c>
      <c r="I16" s="59">
        <f t="shared" si="0"/>
        <v>6.4683847901912409E-2</v>
      </c>
      <c r="J16" s="50"/>
      <c r="L16" s="42">
        <v>0.9107818317987888</v>
      </c>
      <c r="M16" s="43">
        <v>0.26116279468076981</v>
      </c>
      <c r="N16" s="43">
        <v>-0.31298320706397192</v>
      </c>
      <c r="O16" s="44">
        <v>-6.5665528519335714E-2</v>
      </c>
    </row>
    <row r="17" spans="1:15" x14ac:dyDescent="0.25">
      <c r="A17" s="1">
        <v>0.39999999999999991</v>
      </c>
      <c r="B17" s="1">
        <v>-0.5</v>
      </c>
      <c r="C17" s="1">
        <v>2.2000000000000002</v>
      </c>
      <c r="D17" s="1">
        <v>-1.2000000000000002</v>
      </c>
      <c r="E17" s="1"/>
      <c r="F17" t="str">
        <f ca="1">_xlfn.FORMULATEXT(F16)</f>
        <v>=L2/(COUNT(A2:A6)-1)</v>
      </c>
      <c r="L17">
        <v>-3.5734859789106621E-13</v>
      </c>
      <c r="M17">
        <v>-4.0046258390016917E-14</v>
      </c>
      <c r="N17">
        <v>1.7562019194897191E-15</v>
      </c>
      <c r="O17">
        <v>-1.4353378312614108E-16</v>
      </c>
    </row>
    <row r="18" spans="1:15" x14ac:dyDescent="0.25">
      <c r="A18" t="str">
        <f ca="1">_xlfn.FORMULATEXT(A13)</f>
        <v>=A2:A6-A9</v>
      </c>
      <c r="L18">
        <v>3.3306690738754696E-15</v>
      </c>
      <c r="M18">
        <v>2.3314683517128287E-15</v>
      </c>
      <c r="N18">
        <v>4.9960036108132044E-16</v>
      </c>
      <c r="O18">
        <v>8.3266726846886741E-17</v>
      </c>
    </row>
    <row r="19" spans="1:15" x14ac:dyDescent="0.25">
      <c r="F19" s="50"/>
      <c r="G19" s="50"/>
      <c r="H19" s="50"/>
      <c r="I19" s="50"/>
      <c r="J19" s="50"/>
      <c r="L19" t="str">
        <f ca="1">_xlfn.FORMULATEXT(L12)</f>
        <v>=eigVECTSym(F9:I12)</v>
      </c>
    </row>
    <row r="28" spans="1:15" x14ac:dyDescent="0.25">
      <c r="E28" s="50"/>
    </row>
    <row r="31" spans="1:15" x14ac:dyDescent="0.25">
      <c r="E31" s="50"/>
    </row>
  </sheetData>
  <mergeCells count="2">
    <mergeCell ref="B1:C1"/>
    <mergeCell ref="B12:C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C4506-FB2A-469F-88B4-2E55225A1210}">
  <dimension ref="A1:Y37"/>
  <sheetViews>
    <sheetView zoomScale="80" zoomScaleNormal="80" workbookViewId="0">
      <selection activeCell="J33" sqref="J33"/>
    </sheetView>
  </sheetViews>
  <sheetFormatPr defaultRowHeight="15" x14ac:dyDescent="0.25"/>
  <cols>
    <col min="1" max="1" width="4.7109375" customWidth="1"/>
    <col min="13" max="13" width="5.140625" customWidth="1"/>
  </cols>
  <sheetData>
    <row r="1" spans="1:25" ht="18" x14ac:dyDescent="0.35">
      <c r="C1" s="65" t="s">
        <v>18</v>
      </c>
      <c r="D1" s="65"/>
      <c r="H1" t="s">
        <v>154</v>
      </c>
      <c r="N1" t="s">
        <v>149</v>
      </c>
      <c r="T1" s="17" t="s">
        <v>160</v>
      </c>
      <c r="Y1" s="63" t="s">
        <v>156</v>
      </c>
    </row>
    <row r="2" spans="1:25" ht="18" x14ac:dyDescent="0.35">
      <c r="B2" s="1">
        <v>2</v>
      </c>
      <c r="C2" s="1">
        <v>0</v>
      </c>
      <c r="D2" s="1">
        <v>1</v>
      </c>
      <c r="E2" s="1">
        <v>2</v>
      </c>
      <c r="F2" s="1"/>
      <c r="G2" s="36" t="s">
        <v>131</v>
      </c>
      <c r="H2" cm="1">
        <f t="array" ref="H2:K5">[2]!SVD_U(B16:E19)</f>
        <v>0.24113544445019341</v>
      </c>
      <c r="I2">
        <v>0.26554005328615315</v>
      </c>
      <c r="J2">
        <v>0.84238458284949225</v>
      </c>
      <c r="K2">
        <v>0.4021571733888103</v>
      </c>
      <c r="L2" s="1"/>
      <c r="M2" s="36" t="s">
        <v>131</v>
      </c>
      <c r="N2" cm="1">
        <f t="array" ref="N2:R6">[2]!SVD_U(B8:E12)</f>
        <v>4.6062910924865585E-2</v>
      </c>
      <c r="O2">
        <v>0.24024907681505603</v>
      </c>
      <c r="P2">
        <v>0.56152614229542008</v>
      </c>
      <c r="Q2">
        <v>0.65180286962046119</v>
      </c>
      <c r="R2">
        <v>0.44721359549995698</v>
      </c>
      <c r="T2" s="1" cm="1">
        <f t="array" ref="T2:W6">1/SQRT(4)*B8:E12</f>
        <v>-0.30000000000000004</v>
      </c>
      <c r="U2" s="1">
        <v>-0.2</v>
      </c>
      <c r="V2" s="1">
        <v>-0.4</v>
      </c>
      <c r="W2" s="1">
        <v>-0.10000000000000009</v>
      </c>
      <c r="Y2" s="63" t="s">
        <v>157</v>
      </c>
    </row>
    <row r="3" spans="1:25" ht="18" x14ac:dyDescent="0.35">
      <c r="B3" s="1">
        <v>2</v>
      </c>
      <c r="C3" s="1">
        <v>0</v>
      </c>
      <c r="D3" s="1">
        <v>3</v>
      </c>
      <c r="E3" s="1">
        <v>6</v>
      </c>
      <c r="F3" s="1"/>
      <c r="H3">
        <v>0.13877979046348751</v>
      </c>
      <c r="I3">
        <v>-0.16936111864346567</v>
      </c>
      <c r="J3">
        <v>0.43146262014981612</v>
      </c>
      <c r="K3">
        <v>-0.87515540829283833</v>
      </c>
      <c r="L3" s="1"/>
      <c r="N3">
        <v>-0.82113304314960278</v>
      </c>
      <c r="O3">
        <v>-3.6357110660323465E-3</v>
      </c>
      <c r="P3">
        <v>-0.35038506120238616</v>
      </c>
      <c r="Q3">
        <v>5.4383967666183891E-2</v>
      </c>
      <c r="R3">
        <v>0.44721359549995804</v>
      </c>
      <c r="T3" s="1">
        <v>-0.30000000000000004</v>
      </c>
      <c r="U3" s="1">
        <v>-0.2</v>
      </c>
      <c r="V3" s="1">
        <v>0.6</v>
      </c>
      <c r="W3" s="1">
        <v>1.9</v>
      </c>
      <c r="Y3" s="63" t="s">
        <v>158</v>
      </c>
    </row>
    <row r="4" spans="1:25" ht="18" x14ac:dyDescent="0.35">
      <c r="B4" s="1">
        <v>4</v>
      </c>
      <c r="C4" s="1">
        <v>1</v>
      </c>
      <c r="D4" s="1">
        <v>1</v>
      </c>
      <c r="E4" s="1">
        <v>0</v>
      </c>
      <c r="F4" s="1"/>
      <c r="H4">
        <v>-0.30492950983131983</v>
      </c>
      <c r="I4">
        <v>0.91251567096937847</v>
      </c>
      <c r="J4">
        <v>-7.5257055816034049E-2</v>
      </c>
      <c r="K4">
        <v>-0.26204869741946502</v>
      </c>
      <c r="L4" s="1"/>
      <c r="N4">
        <v>0.54411595015146819</v>
      </c>
      <c r="O4">
        <v>-3.5698768671659553E-2</v>
      </c>
      <c r="P4">
        <v>-0.66641542243331631</v>
      </c>
      <c r="Q4">
        <v>0.24197916325401861</v>
      </c>
      <c r="R4">
        <v>0.44721359549995765</v>
      </c>
      <c r="T4" s="1">
        <v>0.7</v>
      </c>
      <c r="U4" s="1">
        <v>0.3</v>
      </c>
      <c r="V4" s="1">
        <v>-0.4</v>
      </c>
      <c r="W4" s="1">
        <v>-1.1000000000000001</v>
      </c>
      <c r="Y4" s="63" t="s">
        <v>161</v>
      </c>
    </row>
    <row r="5" spans="1:25" ht="18" x14ac:dyDescent="0.35">
      <c r="B5" s="1">
        <v>2</v>
      </c>
      <c r="C5" s="1">
        <v>1</v>
      </c>
      <c r="D5" s="1">
        <v>0</v>
      </c>
      <c r="E5" s="1">
        <v>2</v>
      </c>
      <c r="F5" s="1"/>
      <c r="H5">
        <v>-0.91083031417643812</v>
      </c>
      <c r="I5">
        <v>-0.26099893070264835</v>
      </c>
      <c r="J5">
        <v>0.31394999210199814</v>
      </c>
      <c r="K5">
        <v>6.0853096950605888E-2</v>
      </c>
      <c r="L5" s="1"/>
      <c r="N5">
        <v>0.13653236789540799</v>
      </c>
      <c r="O5">
        <v>0.57807399143640181</v>
      </c>
      <c r="P5">
        <v>0.14345931667447384</v>
      </c>
      <c r="Q5">
        <v>-0.65315296631107111</v>
      </c>
      <c r="R5">
        <v>0.44721359549995854</v>
      </c>
      <c r="T5" s="1">
        <v>-0.30000000000000004</v>
      </c>
      <c r="U5" s="1">
        <v>0.3</v>
      </c>
      <c r="V5" s="1">
        <v>-0.9</v>
      </c>
      <c r="W5" s="1">
        <v>-0.10000000000000009</v>
      </c>
      <c r="Y5" s="63" t="s">
        <v>162</v>
      </c>
    </row>
    <row r="6" spans="1:25" x14ac:dyDescent="0.25">
      <c r="B6" s="1">
        <v>3</v>
      </c>
      <c r="C6" s="1">
        <v>0</v>
      </c>
      <c r="D6" s="1">
        <v>4</v>
      </c>
      <c r="E6" s="1">
        <v>1</v>
      </c>
      <c r="F6" s="1"/>
      <c r="H6" t="str">
        <f ca="1">_xlfn.FORMULATEXT(H2)</f>
        <v>=SVD_U(B16:E19)</v>
      </c>
      <c r="L6" s="1"/>
      <c r="N6">
        <v>9.4421814177860941E-2</v>
      </c>
      <c r="O6">
        <v>-0.77898858851376729</v>
      </c>
      <c r="P6">
        <v>0.31181502466581179</v>
      </c>
      <c r="Q6">
        <v>-0.29501303422959024</v>
      </c>
      <c r="R6">
        <v>0.44721359549995815</v>
      </c>
      <c r="T6" s="1">
        <v>0.19999999999999996</v>
      </c>
      <c r="U6" s="1">
        <v>-0.2</v>
      </c>
      <c r="V6" s="1">
        <v>1.1000000000000001</v>
      </c>
      <c r="W6" s="1">
        <v>-0.60000000000000009</v>
      </c>
    </row>
    <row r="7" spans="1:25" ht="18" x14ac:dyDescent="0.35">
      <c r="A7" s="1"/>
      <c r="B7" s="1"/>
      <c r="C7" s="65" t="s">
        <v>148</v>
      </c>
      <c r="D7" s="65"/>
      <c r="N7" t="str">
        <f ca="1">_xlfn.FORMULATEXT(N2)</f>
        <v>=SVD_U(B8:E12)</v>
      </c>
      <c r="T7" s="18" t="str">
        <f ca="1">_xlfn.FORMULATEXT(T2)</f>
        <v>=1/SQRT(4)*B8:E12</v>
      </c>
      <c r="U7" s="1"/>
      <c r="V7" s="1"/>
      <c r="W7" s="1"/>
    </row>
    <row r="8" spans="1:25" x14ac:dyDescent="0.25">
      <c r="A8" s="1"/>
      <c r="B8" s="60" cm="1">
        <f t="array" ref="B8:B12">B2:B6-AVERAGE(B$2:B$6)</f>
        <v>-0.60000000000000009</v>
      </c>
      <c r="C8" s="60" cm="1">
        <f t="array" ref="C8:C12">C2:C6-AVERAGE(C$2:C$6)</f>
        <v>-0.4</v>
      </c>
      <c r="D8" s="60" cm="1">
        <f t="array" ref="D8:D12">D2:D6-AVERAGE(D$2:D$6)</f>
        <v>-0.8</v>
      </c>
      <c r="E8" s="60" cm="1">
        <f t="array" ref="E8:E12">E2:E6-AVERAGE(E$2:E$6)</f>
        <v>-0.20000000000000018</v>
      </c>
      <c r="F8" s="58"/>
      <c r="L8" s="58"/>
    </row>
    <row r="9" spans="1:25" ht="18" x14ac:dyDescent="0.35">
      <c r="A9" s="1"/>
      <c r="B9" s="60">
        <v>-0.60000000000000009</v>
      </c>
      <c r="C9" s="60">
        <v>-0.4</v>
      </c>
      <c r="D9" s="60">
        <v>1.2</v>
      </c>
      <c r="E9" s="60">
        <v>3.8</v>
      </c>
      <c r="F9" s="58"/>
      <c r="G9" s="36" t="s">
        <v>132</v>
      </c>
      <c r="H9" cm="1">
        <f t="array" ref="H9:K12">[2]!SVD_V(B16:E19)</f>
        <v>0.24113544445019347</v>
      </c>
      <c r="I9">
        <v>0.26554005328615343</v>
      </c>
      <c r="J9">
        <v>0.84238458284949524</v>
      </c>
      <c r="K9">
        <v>0.40215717338880635</v>
      </c>
      <c r="L9" s="58"/>
      <c r="M9" s="36" t="s">
        <v>132</v>
      </c>
      <c r="N9" cm="1">
        <f t="array" ref="N9:Q12">[2]!SVD_V(B8:E12)</f>
        <v>0.24113544445019333</v>
      </c>
      <c r="O9">
        <v>-0.26554005328615321</v>
      </c>
      <c r="P9">
        <v>-0.84238458284949225</v>
      </c>
      <c r="Q9">
        <v>0.40215717338881135</v>
      </c>
      <c r="T9" s="20" t="s">
        <v>159</v>
      </c>
    </row>
    <row r="10" spans="1:25" x14ac:dyDescent="0.25">
      <c r="A10" s="1"/>
      <c r="B10" s="60">
        <v>1.4</v>
      </c>
      <c r="C10" s="60">
        <v>0.6</v>
      </c>
      <c r="D10" s="60">
        <v>-0.8</v>
      </c>
      <c r="E10" s="60">
        <v>-2.2000000000000002</v>
      </c>
      <c r="F10" s="58"/>
      <c r="H10">
        <v>0.13877979046348743</v>
      </c>
      <c r="I10">
        <v>-0.16936111864346562</v>
      </c>
      <c r="J10">
        <v>0.4314626201498149</v>
      </c>
      <c r="K10">
        <v>-0.87515540829286209</v>
      </c>
      <c r="L10" s="58"/>
      <c r="N10">
        <v>0.13877979046348735</v>
      </c>
      <c r="O10">
        <v>0.1693611186434657</v>
      </c>
      <c r="P10">
        <v>-0.43146262014981424</v>
      </c>
      <c r="Q10">
        <v>-0.875155408292837</v>
      </c>
      <c r="T10" cm="1">
        <f t="array" ref="T10:W14">[2]!SVD_D(T2:W6)</f>
        <v>2.4522602166125664</v>
      </c>
      <c r="U10">
        <v>0</v>
      </c>
      <c r="V10">
        <v>0</v>
      </c>
      <c r="W10">
        <v>0</v>
      </c>
    </row>
    <row r="11" spans="1:25" x14ac:dyDescent="0.25">
      <c r="A11" s="1"/>
      <c r="B11" s="60">
        <v>-0.60000000000000009</v>
      </c>
      <c r="C11" s="60">
        <v>0.6</v>
      </c>
      <c r="D11" s="60">
        <v>-1.8</v>
      </c>
      <c r="E11" s="60">
        <v>-0.20000000000000018</v>
      </c>
      <c r="F11" s="58"/>
      <c r="H11">
        <v>-0.30492950983131972</v>
      </c>
      <c r="I11">
        <v>0.91251567096937847</v>
      </c>
      <c r="J11">
        <v>-7.5257055816034785E-2</v>
      </c>
      <c r="K11">
        <v>-0.26204869741947079</v>
      </c>
      <c r="L11" s="58"/>
      <c r="N11">
        <v>-0.30492950983131956</v>
      </c>
      <c r="O11">
        <v>-0.91251567096937858</v>
      </c>
      <c r="P11">
        <v>7.5257055816035062E-2</v>
      </c>
      <c r="Q11">
        <v>-0.26204869741946568</v>
      </c>
      <c r="T11">
        <v>0</v>
      </c>
      <c r="U11">
        <v>1.6012389003716254</v>
      </c>
      <c r="V11">
        <v>0</v>
      </c>
      <c r="W11">
        <v>0</v>
      </c>
    </row>
    <row r="12" spans="1:25" x14ac:dyDescent="0.25">
      <c r="A12" s="1"/>
      <c r="B12" s="60">
        <v>0.39999999999999991</v>
      </c>
      <c r="C12" s="60">
        <v>-0.4</v>
      </c>
      <c r="D12" s="60">
        <v>2.2000000000000002</v>
      </c>
      <c r="E12" s="60">
        <v>-1.2000000000000002</v>
      </c>
      <c r="F12" s="58"/>
      <c r="H12">
        <v>-0.91083031417643845</v>
      </c>
      <c r="I12">
        <v>-0.26099893070264824</v>
      </c>
      <c r="J12">
        <v>0.31394999210199831</v>
      </c>
      <c r="K12">
        <v>6.0853096950598616E-2</v>
      </c>
      <c r="L12" s="58"/>
      <c r="N12">
        <v>-0.91083031417643823</v>
      </c>
      <c r="O12">
        <v>0.26099893070264829</v>
      </c>
      <c r="P12">
        <v>-0.3139499921019982</v>
      </c>
      <c r="Q12">
        <v>6.085309695060627E-2</v>
      </c>
      <c r="T12">
        <v>0</v>
      </c>
      <c r="U12">
        <v>0</v>
      </c>
      <c r="V12">
        <v>0.60602712881275878</v>
      </c>
      <c r="W12">
        <v>0</v>
      </c>
    </row>
    <row r="13" spans="1:25" x14ac:dyDescent="0.25">
      <c r="A13" s="1"/>
      <c r="B13" s="18" t="str">
        <f ca="1">_xlfn.FORMULATEXT(B8)</f>
        <v>=B2:B6-AVERAGE(B$2:B$6)</v>
      </c>
      <c r="C13" s="1"/>
      <c r="D13" s="1"/>
      <c r="H13" t="str">
        <f ca="1">_xlfn.FORMULATEXT(H9)</f>
        <v>=SVD_V(B16:E19)</v>
      </c>
      <c r="N13" t="str">
        <f ca="1">_xlfn.FORMULATEXT(N9)</f>
        <v>=SVD_V(B8:E12)</v>
      </c>
      <c r="T13">
        <v>0</v>
      </c>
      <c r="U13">
        <v>0</v>
      </c>
      <c r="V13">
        <v>0</v>
      </c>
      <c r="W13">
        <v>0.23491473580625466</v>
      </c>
    </row>
    <row r="14" spans="1:25" x14ac:dyDescent="0.25">
      <c r="A14" s="1"/>
      <c r="B14" s="18"/>
      <c r="C14" s="1"/>
      <c r="D14" s="1"/>
      <c r="T14">
        <v>0</v>
      </c>
      <c r="U14">
        <v>0</v>
      </c>
      <c r="V14">
        <v>0</v>
      </c>
      <c r="W14">
        <v>0</v>
      </c>
    </row>
    <row r="15" spans="1:25" ht="18" x14ac:dyDescent="0.35">
      <c r="A15" s="1"/>
      <c r="C15" s="1" t="s">
        <v>163</v>
      </c>
      <c r="D15" s="1"/>
      <c r="G15" s="22" t="s">
        <v>133</v>
      </c>
      <c r="H15" s="48" cm="1">
        <f t="array" ref="H15:K18">[2]!SVD_D(B16:E19)</f>
        <v>6.013580169980707</v>
      </c>
      <c r="I15">
        <v>0</v>
      </c>
      <c r="J15">
        <v>0</v>
      </c>
      <c r="K15">
        <v>0</v>
      </c>
      <c r="M15" s="22" t="s">
        <v>133</v>
      </c>
      <c r="N15" s="49" cm="1">
        <f t="array" ref="N15:Q19">[2]!SVD_D(B8:E12)</f>
        <v>4.9045204332251329</v>
      </c>
      <c r="O15">
        <v>0</v>
      </c>
      <c r="P15">
        <v>0</v>
      </c>
      <c r="Q15">
        <v>0</v>
      </c>
      <c r="T15" t="str">
        <f ca="1">_xlfn.FORMULATEXT(T10)</f>
        <v>=SVD_D(T2:W6)</v>
      </c>
    </row>
    <row r="16" spans="1:25" x14ac:dyDescent="0.25">
      <c r="B16" s="61" cm="1">
        <f t="array" ref="B16:E19">1/4*MMULT(TRANSPOSE(B8:E12),B8:E12)</f>
        <v>0.8</v>
      </c>
      <c r="C16" s="61">
        <v>0.2</v>
      </c>
      <c r="D16" s="61">
        <v>0.15000000000000008</v>
      </c>
      <c r="E16" s="61">
        <v>-1.4</v>
      </c>
      <c r="F16" s="1"/>
      <c r="H16">
        <v>0</v>
      </c>
      <c r="I16" s="48">
        <v>2.5639660160633331</v>
      </c>
      <c r="J16">
        <v>0</v>
      </c>
      <c r="K16">
        <v>0</v>
      </c>
      <c r="L16" s="1"/>
      <c r="N16">
        <v>0</v>
      </c>
      <c r="O16" s="49">
        <v>3.2024778007432508</v>
      </c>
      <c r="P16">
        <v>0</v>
      </c>
      <c r="Q16">
        <v>0</v>
      </c>
    </row>
    <row r="17" spans="1:23" x14ac:dyDescent="0.25">
      <c r="B17" s="61">
        <v>0.2</v>
      </c>
      <c r="C17" s="61">
        <v>0.30000000000000004</v>
      </c>
      <c r="D17" s="61">
        <v>-0.65</v>
      </c>
      <c r="E17" s="61">
        <v>-0.6</v>
      </c>
      <c r="F17" s="1"/>
      <c r="H17">
        <v>0</v>
      </c>
      <c r="I17">
        <v>0</v>
      </c>
      <c r="J17" s="48">
        <v>0.36726888085703518</v>
      </c>
      <c r="K17">
        <v>0</v>
      </c>
      <c r="L17" s="1"/>
      <c r="N17">
        <v>0</v>
      </c>
      <c r="O17">
        <v>0</v>
      </c>
      <c r="P17" s="49">
        <v>1.2120542576255176</v>
      </c>
      <c r="Q17">
        <v>0</v>
      </c>
    </row>
    <row r="18" spans="1:23" ht="18" x14ac:dyDescent="0.35">
      <c r="B18" s="61">
        <v>0.15000000000000008</v>
      </c>
      <c r="C18" s="61">
        <v>-0.65</v>
      </c>
      <c r="D18" s="61">
        <v>2.7</v>
      </c>
      <c r="E18" s="61">
        <v>1.05</v>
      </c>
      <c r="F18" s="1"/>
      <c r="H18">
        <v>0</v>
      </c>
      <c r="I18">
        <v>0</v>
      </c>
      <c r="J18">
        <v>0</v>
      </c>
      <c r="K18" s="48">
        <v>5.5184933098921293E-2</v>
      </c>
      <c r="L18" s="1"/>
      <c r="N18">
        <v>0</v>
      </c>
      <c r="O18">
        <v>0</v>
      </c>
      <c r="P18">
        <v>0</v>
      </c>
      <c r="Q18" s="49">
        <v>0.46982947161250932</v>
      </c>
      <c r="T18" s="20" t="s">
        <v>134</v>
      </c>
      <c r="U18" s="20" t="s">
        <v>135</v>
      </c>
      <c r="V18" s="20" t="s">
        <v>136</v>
      </c>
      <c r="W18" s="20" t="s">
        <v>137</v>
      </c>
    </row>
    <row r="19" spans="1:23" x14ac:dyDescent="0.25">
      <c r="B19" s="61">
        <v>-1.4</v>
      </c>
      <c r="C19" s="61">
        <v>-0.6</v>
      </c>
      <c r="D19" s="61">
        <v>1.05</v>
      </c>
      <c r="E19" s="61">
        <v>5.2</v>
      </c>
      <c r="F19" s="1"/>
      <c r="H19" t="str">
        <f ca="1">_xlfn.FORMULATEXT(H15)</f>
        <v>=SVD_D(B16:E19)</v>
      </c>
      <c r="L19" s="1"/>
      <c r="N19">
        <v>0</v>
      </c>
      <c r="O19">
        <v>0</v>
      </c>
      <c r="P19">
        <v>0</v>
      </c>
      <c r="Q19">
        <v>0</v>
      </c>
      <c r="T19" s="48">
        <f>B23</f>
        <v>6.0135801699807105</v>
      </c>
      <c r="U19" s="48">
        <f>C23</f>
        <v>2.5639660160633322</v>
      </c>
      <c r="V19" s="48">
        <f>D23</f>
        <v>0.36726888085703607</v>
      </c>
      <c r="W19" s="48">
        <f>E23</f>
        <v>5.5184933098922424E-2</v>
      </c>
    </row>
    <row r="20" spans="1:23" x14ac:dyDescent="0.25">
      <c r="B20" s="18" t="str">
        <f ca="1">_xlfn.FORMULATEXT(B16)</f>
        <v>=1/4*MMULT(TRANSPOSE(B8:E12),B8:E12)</v>
      </c>
      <c r="C20" s="1"/>
      <c r="D20" s="15"/>
      <c r="E20" s="15"/>
      <c r="F20" s="15"/>
      <c r="L20" s="15"/>
      <c r="N20" t="str">
        <f ca="1">_xlfn.FORMULATEXT(N15)</f>
        <v>=SVD_D(B8:E12)</v>
      </c>
      <c r="T20" t="str">
        <f ca="1">_xlfn.FORMULATEXT(T19)</f>
        <v>=B23</v>
      </c>
    </row>
    <row r="21" spans="1:23" x14ac:dyDescent="0.25">
      <c r="H21" t="s">
        <v>155</v>
      </c>
      <c r="T21" s="48">
        <f>(T26^2)/4</f>
        <v>6.0135801699807114</v>
      </c>
      <c r="U21" s="48">
        <f t="shared" ref="U21:W21" si="0">(U26^2)/4</f>
        <v>2.5639660160633322</v>
      </c>
      <c r="V21" s="48">
        <f t="shared" si="0"/>
        <v>0.36726888085703613</v>
      </c>
      <c r="W21" s="48">
        <f t="shared" si="0"/>
        <v>5.5184933098922424E-2</v>
      </c>
    </row>
    <row r="22" spans="1:23" ht="18" x14ac:dyDescent="0.35">
      <c r="C22" t="s">
        <v>164</v>
      </c>
      <c r="H22" s="61" cm="1">
        <f t="array" ref="H22:K25">MMULT(H2:K5,MMULT(H15:K18,TRANSPOSE(H9:K12)))</f>
        <v>0.79999999999999905</v>
      </c>
      <c r="I22" s="61">
        <v>0.2</v>
      </c>
      <c r="J22" s="61">
        <v>0.14999999999999947</v>
      </c>
      <c r="K22" s="61">
        <v>-1.4000000000000004</v>
      </c>
      <c r="N22" s="35" t="s">
        <v>130</v>
      </c>
      <c r="T22" t="str">
        <f ca="1">_xlfn.FORMULATEXT(T21)</f>
        <v>=(T26^2)/4</v>
      </c>
    </row>
    <row r="23" spans="1:23" x14ac:dyDescent="0.25">
      <c r="A23" s="22" t="s">
        <v>130</v>
      </c>
      <c r="B23" s="45" cm="1">
        <f t="array" ref="B23:E29">[2]!eigVECTSym(B16:E19)</f>
        <v>6.0135801699807105</v>
      </c>
      <c r="C23" s="46">
        <v>2.5639660160633322</v>
      </c>
      <c r="D23" s="46">
        <v>0.36726888085703607</v>
      </c>
      <c r="E23" s="47">
        <v>5.5184933098922424E-2</v>
      </c>
      <c r="H23" s="61">
        <v>0.20000000000000157</v>
      </c>
      <c r="I23" s="61">
        <v>0.30000000000000115</v>
      </c>
      <c r="J23" s="61">
        <v>-0.65000000000000047</v>
      </c>
      <c r="K23" s="61">
        <v>-0.6</v>
      </c>
      <c r="N23">
        <f>B23</f>
        <v>6.0135801699807105</v>
      </c>
      <c r="O23">
        <v>0</v>
      </c>
      <c r="P23">
        <v>0</v>
      </c>
      <c r="Q23">
        <v>0</v>
      </c>
    </row>
    <row r="24" spans="1:23" x14ac:dyDescent="0.25">
      <c r="A24" s="36" t="s">
        <v>132</v>
      </c>
      <c r="B24" s="37">
        <v>-0.24113544445019341</v>
      </c>
      <c r="C24" s="38">
        <v>-0.2655400532861536</v>
      </c>
      <c r="D24" s="38">
        <v>-0.84238458284949336</v>
      </c>
      <c r="E24" s="39">
        <v>-0.40215717338881252</v>
      </c>
      <c r="H24" s="61">
        <v>0.15000000000000016</v>
      </c>
      <c r="I24" s="61">
        <v>-0.65</v>
      </c>
      <c r="J24" s="61">
        <v>2.7000000000000006</v>
      </c>
      <c r="K24" s="61">
        <v>1.0500000000000016</v>
      </c>
      <c r="N24">
        <v>0</v>
      </c>
      <c r="O24">
        <f>C23</f>
        <v>2.5639660160633322</v>
      </c>
      <c r="P24">
        <v>0</v>
      </c>
      <c r="Q24">
        <v>0</v>
      </c>
    </row>
    <row r="25" spans="1:23" ht="18" x14ac:dyDescent="0.35">
      <c r="B25" s="40">
        <v>-0.13877979046348732</v>
      </c>
      <c r="C25">
        <v>0.16936111864346576</v>
      </c>
      <c r="D25">
        <v>-0.43146262014981346</v>
      </c>
      <c r="E25" s="41">
        <v>0.875155408292837</v>
      </c>
      <c r="H25" s="61">
        <v>-1.3999999999999997</v>
      </c>
      <c r="I25" s="61">
        <v>-0.59999999999999976</v>
      </c>
      <c r="J25" s="61">
        <v>1.0499999999999998</v>
      </c>
      <c r="K25" s="61">
        <v>5.1999999999999984</v>
      </c>
      <c r="N25">
        <v>0</v>
      </c>
      <c r="O25">
        <v>0</v>
      </c>
      <c r="P25">
        <f>D23</f>
        <v>0.36726888085703607</v>
      </c>
      <c r="Q25">
        <v>0</v>
      </c>
      <c r="T25" s="20" t="s">
        <v>138</v>
      </c>
      <c r="U25" s="20" t="s">
        <v>139</v>
      </c>
      <c r="V25" s="20" t="s">
        <v>140</v>
      </c>
      <c r="W25" s="20" t="s">
        <v>141</v>
      </c>
    </row>
    <row r="26" spans="1:23" x14ac:dyDescent="0.25">
      <c r="B26" s="40">
        <v>0.30492950983131945</v>
      </c>
      <c r="C26">
        <v>-0.91251567096937847</v>
      </c>
      <c r="D26">
        <v>7.5257055816034965E-2</v>
      </c>
      <c r="E26" s="41">
        <v>0.26204869741946513</v>
      </c>
      <c r="H26" t="str">
        <f ca="1">_xlfn.FORMULATEXT(H22)</f>
        <v>=MMULT(H2:K5,MMULT(H15:K18,TRANSPOSE(H9:K12)))</v>
      </c>
      <c r="N26">
        <v>0</v>
      </c>
      <c r="O26">
        <v>0</v>
      </c>
      <c r="P26">
        <v>0</v>
      </c>
      <c r="Q26">
        <f>E23</f>
        <v>5.5184933098922424E-2</v>
      </c>
      <c r="T26" s="49">
        <f>N15</f>
        <v>4.9045204332251329</v>
      </c>
      <c r="U26" s="49">
        <f>O16</f>
        <v>3.2024778007432508</v>
      </c>
      <c r="V26" s="49">
        <f>P17</f>
        <v>1.2120542576255176</v>
      </c>
      <c r="W26" s="49">
        <f>Q18</f>
        <v>0.46982947161250932</v>
      </c>
    </row>
    <row r="27" spans="1:23" x14ac:dyDescent="0.25">
      <c r="B27" s="42">
        <v>0.91083031417643845</v>
      </c>
      <c r="C27" s="43">
        <v>0.26099893070264818</v>
      </c>
      <c r="D27" s="43">
        <v>-0.31394999210199842</v>
      </c>
      <c r="E27" s="44">
        <v>-6.0853096950606769E-2</v>
      </c>
      <c r="T27" t="str">
        <f ca="1">_xlfn.FORMULATEXT(T26)</f>
        <v>=N15</v>
      </c>
    </row>
    <row r="28" spans="1:23" x14ac:dyDescent="0.25">
      <c r="B28">
        <v>2.2982024803634362E-13</v>
      </c>
      <c r="C28">
        <v>2.5134066785849668E-14</v>
      </c>
      <c r="D28">
        <v>6.2510106390692479E-16</v>
      </c>
      <c r="E28">
        <v>-9.6540522635380689E-17</v>
      </c>
      <c r="T28" s="49">
        <f>SQRT(4*B23)</f>
        <v>4.9045204332251329</v>
      </c>
      <c r="U28" s="49">
        <f>SQRT(4*C23)</f>
        <v>3.2024778007432508</v>
      </c>
      <c r="V28" s="49">
        <f>SQRT(4*D23)</f>
        <v>1.2120542576255176</v>
      </c>
      <c r="W28" s="49">
        <f>SQRT(4*E23)</f>
        <v>0.46982947161250932</v>
      </c>
    </row>
    <row r="29" spans="1:23" ht="18" x14ac:dyDescent="0.35">
      <c r="B29">
        <v>1.9984014443252818E-15</v>
      </c>
      <c r="C29">
        <v>1.4432899320127035E-15</v>
      </c>
      <c r="D29">
        <v>4.4408920985006262E-16</v>
      </c>
      <c r="E29">
        <v>2.2204460492503131E-16</v>
      </c>
      <c r="O29" t="s">
        <v>150</v>
      </c>
      <c r="T29" t="str">
        <f ca="1">_xlfn.FORMULATEXT(T28)</f>
        <v>=SQRT(4*B23)</v>
      </c>
    </row>
    <row r="30" spans="1:23" x14ac:dyDescent="0.25">
      <c r="B30" t="str">
        <f ca="1">_xlfn.FORMULATEXT(B23)</f>
        <v>=eigVECTSym(B16:E19)</v>
      </c>
      <c r="N30" s="52" cm="1">
        <f t="array" ref="N30:Q34">MMULT(N2:R6,MMULT(N15:Q19,TRANSPOSE(N9:Q12)))</f>
        <v>-0.60000000000000109</v>
      </c>
      <c r="O30" s="52">
        <v>-0.40000000000000246</v>
      </c>
      <c r="P30" s="51">
        <v>-0.79999999999999838</v>
      </c>
      <c r="Q30" s="51">
        <v>-0.20000000000000154</v>
      </c>
    </row>
    <row r="31" spans="1:23" x14ac:dyDescent="0.25">
      <c r="N31" s="52">
        <v>-0.60000000000000109</v>
      </c>
      <c r="O31" s="52">
        <v>-0.40000000000000024</v>
      </c>
      <c r="P31" s="51">
        <v>1.2000000000000006</v>
      </c>
      <c r="Q31" s="51">
        <v>3.8000000000000003</v>
      </c>
    </row>
    <row r="32" spans="1:23" ht="18" x14ac:dyDescent="0.35">
      <c r="B32" t="s">
        <v>165</v>
      </c>
      <c r="N32" s="52">
        <v>1.3999999999999972</v>
      </c>
      <c r="O32" s="52">
        <v>0.59999999999999976</v>
      </c>
      <c r="P32" s="51">
        <v>-0.80000000000000071</v>
      </c>
      <c r="Q32" s="51">
        <v>-2.2000000000000006</v>
      </c>
      <c r="T32">
        <f>T10</f>
        <v>2.4522602166125664</v>
      </c>
      <c r="U32">
        <f>U11</f>
        <v>1.6012389003716254</v>
      </c>
      <c r="V32">
        <f>V12</f>
        <v>0.60602712881275878</v>
      </c>
      <c r="W32">
        <f>W13</f>
        <v>0.23491473580625466</v>
      </c>
    </row>
    <row r="33" spans="2:23" x14ac:dyDescent="0.25">
      <c r="B33" s="53" cm="1">
        <f t="array" ref="B33:E36">MMULT(B24:E27,MMULT(N23:Q26,TRANSPOSE(B24:E27)))</f>
        <v>0.80000000000000038</v>
      </c>
      <c r="C33" s="53">
        <v>0.19999999999999982</v>
      </c>
      <c r="D33" s="53">
        <v>0.15000000000000036</v>
      </c>
      <c r="E33" s="53">
        <v>-1.4000000000000004</v>
      </c>
      <c r="N33" s="52">
        <v>-0.59999999999999731</v>
      </c>
      <c r="O33" s="52">
        <v>0.60000000000000031</v>
      </c>
      <c r="P33" s="51">
        <v>-1.7999999999999985</v>
      </c>
      <c r="Q33" s="51">
        <v>-0.20000000000000018</v>
      </c>
      <c r="T33" t="str">
        <f ca="1">_xlfn.FORMULATEXT(T32)</f>
        <v>=T10</v>
      </c>
    </row>
    <row r="34" spans="2:23" x14ac:dyDescent="0.25">
      <c r="B34" s="53">
        <v>0.19999999999999984</v>
      </c>
      <c r="C34" s="53">
        <v>0.3000000000000001</v>
      </c>
      <c r="D34" s="53">
        <v>-0.65</v>
      </c>
      <c r="E34" s="53">
        <v>-0.6</v>
      </c>
      <c r="N34" s="52">
        <v>0.4000000000000003</v>
      </c>
      <c r="O34" s="52">
        <v>-0.40000000000000085</v>
      </c>
      <c r="P34" s="51">
        <v>2.2000000000000006</v>
      </c>
      <c r="Q34" s="51">
        <v>-1.2000000000000002</v>
      </c>
      <c r="T34" s="48">
        <f>T32^2</f>
        <v>6.0135801699807114</v>
      </c>
      <c r="U34" s="48">
        <f t="shared" ref="U34:W34" si="1">U32^2</f>
        <v>2.5639660160633322</v>
      </c>
      <c r="V34" s="48">
        <f t="shared" si="1"/>
        <v>0.36726888085703613</v>
      </c>
      <c r="W34" s="48">
        <f t="shared" si="1"/>
        <v>5.5184933098922424E-2</v>
      </c>
    </row>
    <row r="35" spans="2:23" x14ac:dyDescent="0.25">
      <c r="B35" s="53">
        <v>0.15000000000000019</v>
      </c>
      <c r="C35" s="53">
        <v>-0.65</v>
      </c>
      <c r="D35" s="54">
        <v>2.6999999999999988</v>
      </c>
      <c r="E35" s="54">
        <v>1.0500000000000007</v>
      </c>
      <c r="F35" s="50"/>
      <c r="L35" s="50"/>
      <c r="N35" t="str">
        <f ca="1">_xlfn.FORMULATEXT(N30)</f>
        <v>=MMULT(N2:R6,MMULT(N15:Q19,TRANSPOSE(N9:Q12)))</v>
      </c>
      <c r="T35" t="str">
        <f ca="1">_xlfn.FORMULATEXT(T34)</f>
        <v>=T32^2</v>
      </c>
    </row>
    <row r="36" spans="2:23" x14ac:dyDescent="0.25">
      <c r="B36" s="53">
        <v>-1.4000000000000004</v>
      </c>
      <c r="C36" s="53">
        <v>-0.6</v>
      </c>
      <c r="D36" s="54">
        <v>1.0500000000000005</v>
      </c>
      <c r="E36" s="54">
        <v>5.2000000000000028</v>
      </c>
      <c r="F36" s="50"/>
      <c r="L36" s="50"/>
    </row>
    <row r="37" spans="2:23" x14ac:dyDescent="0.25">
      <c r="B37" t="str">
        <f ca="1">_xlfn.FORMULATEXT(B33)</f>
        <v>=MMULT(B24:E27,MMULT(N23:Q26,TRANSPOSE(B24:E27)))</v>
      </c>
    </row>
  </sheetData>
  <mergeCells count="2">
    <mergeCell ref="C1:D1"/>
    <mergeCell ref="C7:D7"/>
  </mergeCells>
  <phoneticPr fontId="1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ACACC-FAA5-4EF8-AB62-98899D218CAE}">
  <dimension ref="A1:U15"/>
  <sheetViews>
    <sheetView zoomScale="98" zoomScaleNormal="98" workbookViewId="0">
      <selection activeCell="O23" sqref="O23"/>
    </sheetView>
  </sheetViews>
  <sheetFormatPr defaultRowHeight="15" x14ac:dyDescent="0.25"/>
  <sheetData>
    <row r="1" spans="1:21" x14ac:dyDescent="0.25">
      <c r="A1" t="s">
        <v>77</v>
      </c>
      <c r="K1" s="65" t="s">
        <v>69</v>
      </c>
      <c r="L1" s="65"/>
      <c r="N1" t="s">
        <v>72</v>
      </c>
      <c r="P1" s="1" t="s">
        <v>71</v>
      </c>
    </row>
    <row r="2" spans="1:21" x14ac:dyDescent="0.25">
      <c r="A2" s="65" t="s">
        <v>5</v>
      </c>
      <c r="B2" s="65"/>
      <c r="D2" s="65" t="s">
        <v>62</v>
      </c>
      <c r="E2" s="65"/>
      <c r="G2" s="65" t="s">
        <v>76</v>
      </c>
      <c r="H2" s="65"/>
      <c r="I2" s="1"/>
      <c r="K2" s="1">
        <v>2</v>
      </c>
      <c r="L2" s="1">
        <v>3</v>
      </c>
      <c r="M2" s="1"/>
      <c r="N2" s="1">
        <v>2</v>
      </c>
      <c r="P2" s="1" cm="1">
        <f t="array" ref="P2:P3">MMULT(K2:L3,N2:N3)</f>
        <v>7</v>
      </c>
    </row>
    <row r="3" spans="1:21" x14ac:dyDescent="0.25">
      <c r="A3" s="1">
        <v>2</v>
      </c>
      <c r="B3" s="1">
        <v>10</v>
      </c>
      <c r="C3" s="1"/>
      <c r="D3" s="1">
        <v>8</v>
      </c>
      <c r="E3" s="1">
        <v>5</v>
      </c>
      <c r="G3" s="1" cm="1">
        <f t="array" ref="G3:H4">A3:B4+D3:E4</f>
        <v>10</v>
      </c>
      <c r="H3" s="1">
        <v>15</v>
      </c>
      <c r="I3" s="1"/>
      <c r="K3" s="1">
        <v>-1</v>
      </c>
      <c r="L3" s="1">
        <v>5</v>
      </c>
      <c r="M3" s="1"/>
      <c r="N3" s="1">
        <v>1</v>
      </c>
      <c r="P3" s="1">
        <v>3</v>
      </c>
    </row>
    <row r="4" spans="1:21" x14ac:dyDescent="0.25">
      <c r="A4" s="1">
        <v>20</v>
      </c>
      <c r="B4" s="1">
        <v>15</v>
      </c>
      <c r="C4" s="1"/>
      <c r="D4" s="1">
        <v>15</v>
      </c>
      <c r="E4" s="1">
        <v>25</v>
      </c>
      <c r="G4" s="1">
        <v>35</v>
      </c>
      <c r="H4" s="1">
        <v>40</v>
      </c>
      <c r="I4" s="1"/>
      <c r="P4" t="str">
        <f ca="1">_xlfn.FORMULATEXT(P2)</f>
        <v>=MMULT(K2:L3,N2:N3)</v>
      </c>
    </row>
    <row r="5" spans="1:21" x14ac:dyDescent="0.25">
      <c r="G5" t="str">
        <f ca="1">_xlfn.FORMULATEXT(G3)</f>
        <v>=A3:B4+D3:E4</v>
      </c>
    </row>
    <row r="6" spans="1:21" x14ac:dyDescent="0.25">
      <c r="K6" s="65" t="s">
        <v>69</v>
      </c>
      <c r="L6" s="65"/>
      <c r="N6" s="65" t="s">
        <v>68</v>
      </c>
      <c r="O6" s="65"/>
      <c r="Q6" s="65" t="s">
        <v>67</v>
      </c>
      <c r="R6" s="65"/>
      <c r="T6" s="65" t="s">
        <v>66</v>
      </c>
      <c r="U6" s="65"/>
    </row>
    <row r="7" spans="1:21" x14ac:dyDescent="0.25">
      <c r="A7" s="65" t="s">
        <v>69</v>
      </c>
      <c r="B7" s="65"/>
      <c r="D7" t="s">
        <v>74</v>
      </c>
      <c r="F7" s="65" t="s">
        <v>75</v>
      </c>
      <c r="G7" s="65"/>
      <c r="K7" s="1">
        <v>1</v>
      </c>
      <c r="L7" s="1">
        <v>2</v>
      </c>
      <c r="N7" s="1">
        <v>5</v>
      </c>
      <c r="O7" s="1">
        <v>6</v>
      </c>
      <c r="Q7" s="1" cm="1">
        <f t="array" ref="Q7:R8">MMULT(K7:L8,N7:O8)</f>
        <v>19</v>
      </c>
      <c r="R7" s="1">
        <v>22</v>
      </c>
      <c r="T7" s="1" cm="1">
        <f t="array" ref="T7:U8">MMULT(N7:O8,K7:L8)</f>
        <v>23</v>
      </c>
      <c r="U7" s="1">
        <v>34</v>
      </c>
    </row>
    <row r="8" spans="1:21" x14ac:dyDescent="0.25">
      <c r="A8" s="1">
        <v>1</v>
      </c>
      <c r="B8" s="1">
        <v>2</v>
      </c>
      <c r="C8" s="1"/>
      <c r="D8" s="1">
        <v>10</v>
      </c>
      <c r="F8" s="1" cm="1">
        <f t="array" ref="F8:G9">D8*A8:B9</f>
        <v>10</v>
      </c>
      <c r="G8" s="1">
        <v>20</v>
      </c>
      <c r="K8" s="1">
        <v>3</v>
      </c>
      <c r="L8" s="1">
        <v>4</v>
      </c>
      <c r="N8" s="1">
        <v>7</v>
      </c>
      <c r="O8" s="1">
        <v>8</v>
      </c>
      <c r="Q8" s="1">
        <v>43</v>
      </c>
      <c r="R8" s="1">
        <v>50</v>
      </c>
      <c r="T8" s="1">
        <v>31</v>
      </c>
      <c r="U8" s="1">
        <v>46</v>
      </c>
    </row>
    <row r="9" spans="1:21" x14ac:dyDescent="0.25">
      <c r="A9" s="1">
        <v>3</v>
      </c>
      <c r="B9" s="1">
        <v>4</v>
      </c>
      <c r="C9" s="1"/>
      <c r="D9" s="1"/>
      <c r="F9" s="1">
        <v>30</v>
      </c>
      <c r="G9" s="1">
        <v>40</v>
      </c>
      <c r="Q9" t="str">
        <f ca="1">_xlfn.FORMULATEXT(Q7)</f>
        <v>=MMULT(K7:L8,N7:O8)</v>
      </c>
      <c r="T9" t="str">
        <f ca="1">_xlfn.FORMULATEXT(T7)</f>
        <v>=MMULT(N7:O8,K7:L8)</v>
      </c>
    </row>
    <row r="10" spans="1:21" x14ac:dyDescent="0.25">
      <c r="F10" t="str">
        <f ca="1">_xlfn.FORMULATEXT(F8)</f>
        <v>=D8*A8:B9</v>
      </c>
    </row>
    <row r="12" spans="1:21" x14ac:dyDescent="0.25">
      <c r="A12" s="65" t="s">
        <v>69</v>
      </c>
      <c r="B12" s="65"/>
      <c r="D12" s="65" t="s">
        <v>68</v>
      </c>
      <c r="E12" s="65"/>
      <c r="F12" s="65"/>
      <c r="H12" s="65" t="s">
        <v>73</v>
      </c>
      <c r="I12" s="65"/>
      <c r="J12" s="65"/>
    </row>
    <row r="13" spans="1:21" x14ac:dyDescent="0.25">
      <c r="A13" s="1">
        <v>1</v>
      </c>
      <c r="B13" s="1">
        <v>-2</v>
      </c>
      <c r="D13" s="1">
        <v>1</v>
      </c>
      <c r="E13" s="1">
        <v>2</v>
      </c>
      <c r="F13" s="1">
        <v>3</v>
      </c>
      <c r="H13" s="1" cm="1">
        <f t="array" ref="H13:J14">MMULT(A13:B14,D13:F14)</f>
        <v>-7</v>
      </c>
      <c r="I13" s="1">
        <v>-8</v>
      </c>
      <c r="J13" s="1">
        <v>-9</v>
      </c>
    </row>
    <row r="14" spans="1:21" x14ac:dyDescent="0.25">
      <c r="A14" s="1">
        <v>2</v>
      </c>
      <c r="B14" s="1">
        <v>0</v>
      </c>
      <c r="D14" s="1">
        <v>4</v>
      </c>
      <c r="E14" s="1">
        <v>5</v>
      </c>
      <c r="F14" s="1">
        <v>6</v>
      </c>
      <c r="H14" s="1">
        <v>2</v>
      </c>
      <c r="I14" s="1">
        <v>4</v>
      </c>
      <c r="J14" s="1">
        <v>6</v>
      </c>
    </row>
    <row r="15" spans="1:21" x14ac:dyDescent="0.25">
      <c r="H15" t="str">
        <f ca="1">_xlfn.FORMULATEXT(H13)</f>
        <v>=MMULT(A13:B14,D13:F14)</v>
      </c>
    </row>
  </sheetData>
  <mergeCells count="13">
    <mergeCell ref="K1:L1"/>
    <mergeCell ref="K6:L6"/>
    <mergeCell ref="N6:O6"/>
    <mergeCell ref="Q6:R6"/>
    <mergeCell ref="T6:U6"/>
    <mergeCell ref="A2:B2"/>
    <mergeCell ref="D2:E2"/>
    <mergeCell ref="G2:H2"/>
    <mergeCell ref="A12:B12"/>
    <mergeCell ref="D12:F12"/>
    <mergeCell ref="H12:J12"/>
    <mergeCell ref="A7:B7"/>
    <mergeCell ref="F7:G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5DEC7-677B-45A0-A8C8-C7C707B73E65}">
  <dimension ref="A1:N50"/>
  <sheetViews>
    <sheetView workbookViewId="0">
      <selection activeCell="H23" sqref="H23"/>
    </sheetView>
  </sheetViews>
  <sheetFormatPr defaultRowHeight="15" x14ac:dyDescent="0.25"/>
  <cols>
    <col min="7" max="7" width="12.7109375" bestFit="1" customWidth="1"/>
    <col min="10" max="10" width="12" bestFit="1" customWidth="1"/>
  </cols>
  <sheetData>
    <row r="1" spans="1:14" ht="16.5" x14ac:dyDescent="0.25">
      <c r="A1" s="65" t="s">
        <v>5</v>
      </c>
      <c r="B1" s="65"/>
      <c r="C1" s="65"/>
      <c r="D1" s="65"/>
      <c r="E1" s="65"/>
      <c r="J1" s="65" t="s">
        <v>94</v>
      </c>
      <c r="K1" s="65"/>
      <c r="L1" s="65"/>
      <c r="M1" s="65"/>
      <c r="N1" s="65"/>
    </row>
    <row r="2" spans="1:14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  <c r="G2" t="s">
        <v>92</v>
      </c>
      <c r="J2" t="e" cm="1">
        <f t="array" ref="J2">MINVERSE(A2:E6)</f>
        <v>#NUM!</v>
      </c>
    </row>
    <row r="3" spans="1:14" x14ac:dyDescent="0.25">
      <c r="A3" s="1">
        <v>5</v>
      </c>
      <c r="B3" s="1">
        <v>4</v>
      </c>
      <c r="C3" s="1">
        <v>3</v>
      </c>
      <c r="D3" s="1">
        <v>2</v>
      </c>
      <c r="E3" s="1">
        <v>1</v>
      </c>
      <c r="G3">
        <f>MDETERM(A2:E6)</f>
        <v>0</v>
      </c>
      <c r="J3" t="str">
        <f ca="1">_xlfn.FORMULATEXT(J2)</f>
        <v>=MINVERSE(A2:E6)</v>
      </c>
    </row>
    <row r="4" spans="1:14" x14ac:dyDescent="0.25">
      <c r="A4" s="1">
        <v>11</v>
      </c>
      <c r="B4" s="1">
        <v>12</v>
      </c>
      <c r="C4" s="1">
        <v>13</v>
      </c>
      <c r="D4" s="1">
        <v>14</v>
      </c>
      <c r="E4" s="1">
        <v>15</v>
      </c>
      <c r="G4" t="str">
        <f ca="1">_xlfn.FORMULATEXT(G3)</f>
        <v>=MDETERM(A2:E6)</v>
      </c>
    </row>
    <row r="5" spans="1:14" x14ac:dyDescent="0.25">
      <c r="A5" s="1">
        <v>15</v>
      </c>
      <c r="B5" s="1">
        <v>14</v>
      </c>
      <c r="C5" s="1">
        <v>13</v>
      </c>
      <c r="D5" s="1">
        <v>12</v>
      </c>
      <c r="E5" s="1">
        <v>11</v>
      </c>
    </row>
    <row r="6" spans="1:14" x14ac:dyDescent="0.25">
      <c r="A6" s="1">
        <v>1</v>
      </c>
      <c r="B6" s="1">
        <v>2</v>
      </c>
      <c r="C6" s="1">
        <v>3</v>
      </c>
      <c r="D6" s="1">
        <v>4</v>
      </c>
      <c r="E6" s="1">
        <v>5</v>
      </c>
    </row>
    <row r="8" spans="1:14" ht="16.5" x14ac:dyDescent="0.25">
      <c r="A8" s="65" t="s">
        <v>62</v>
      </c>
      <c r="B8" s="65"/>
      <c r="C8" s="65"/>
      <c r="D8" s="65"/>
      <c r="E8" s="65"/>
      <c r="J8" s="65" t="s">
        <v>91</v>
      </c>
      <c r="K8" s="65"/>
      <c r="L8" s="65"/>
      <c r="M8" s="65"/>
      <c r="N8" s="65"/>
    </row>
    <row r="9" spans="1:14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G9" t="s">
        <v>65</v>
      </c>
      <c r="J9" cm="1">
        <f t="array" ref="J9:N13">MINVERSE(A9:E13)</f>
        <v>72638703667263.234</v>
      </c>
      <c r="K9">
        <v>0.76190476190476186</v>
      </c>
      <c r="L9">
        <v>0</v>
      </c>
      <c r="M9">
        <v>-290554814669064.19</v>
      </c>
      <c r="N9">
        <v>217916111001799.06</v>
      </c>
    </row>
    <row r="10" spans="1:14" x14ac:dyDescent="0.25">
      <c r="A10" s="1">
        <v>6</v>
      </c>
      <c r="B10" s="1">
        <v>7</v>
      </c>
      <c r="C10" s="1">
        <v>8</v>
      </c>
      <c r="D10" s="1">
        <v>9</v>
      </c>
      <c r="E10" s="1">
        <v>10</v>
      </c>
      <c r="G10">
        <f>MDETERM(A9:E13)</f>
        <v>-2.7150157746293336E-44</v>
      </c>
      <c r="J10">
        <v>-3525247087352003.5</v>
      </c>
      <c r="K10">
        <v>4785074604081151</v>
      </c>
      <c r="L10">
        <v>-562949953421312</v>
      </c>
      <c r="M10">
        <v>871664444007192.75</v>
      </c>
      <c r="N10">
        <v>-1568542007315027.5</v>
      </c>
    </row>
    <row r="11" spans="1:14" x14ac:dyDescent="0.25">
      <c r="A11" s="1">
        <v>11</v>
      </c>
      <c r="B11" s="1">
        <v>12</v>
      </c>
      <c r="C11" s="1">
        <v>13</v>
      </c>
      <c r="D11" s="1">
        <v>14</v>
      </c>
      <c r="E11" s="1">
        <v>15</v>
      </c>
      <c r="G11" t="str">
        <f ca="1">_xlfn.FORMULATEXT(G10)</f>
        <v>=MDETERM(A9:E13)</v>
      </c>
      <c r="J11">
        <v>3382239639507077</v>
      </c>
      <c r="K11">
        <v>-5066549580791808</v>
      </c>
      <c r="L11">
        <v>1125899906842624</v>
      </c>
      <c r="M11">
        <v>-581109629338128.5</v>
      </c>
      <c r="N11">
        <v>1139519663780236.5</v>
      </c>
    </row>
    <row r="12" spans="1:14" x14ac:dyDescent="0.25">
      <c r="A12" s="1">
        <v>16</v>
      </c>
      <c r="B12" s="1">
        <v>17</v>
      </c>
      <c r="C12" s="1">
        <v>18</v>
      </c>
      <c r="D12" s="1">
        <v>19</v>
      </c>
      <c r="E12" s="1">
        <v>20</v>
      </c>
      <c r="J12">
        <v>3520707168372803</v>
      </c>
      <c r="K12">
        <v>-4222124650659840</v>
      </c>
      <c r="L12">
        <v>-562949953421312</v>
      </c>
      <c r="M12">
        <v>-290554814669064.25</v>
      </c>
      <c r="N12">
        <v>1554922250377414</v>
      </c>
    </row>
    <row r="13" spans="1:14" x14ac:dyDescent="0.25">
      <c r="A13" s="1">
        <v>21</v>
      </c>
      <c r="B13" s="1">
        <v>22</v>
      </c>
      <c r="C13" s="1">
        <v>23</v>
      </c>
      <c r="D13" s="1">
        <v>24</v>
      </c>
      <c r="E13" s="1">
        <v>25</v>
      </c>
      <c r="J13">
        <v>-3450338424195139</v>
      </c>
      <c r="K13">
        <v>4503599627370496</v>
      </c>
      <c r="L13">
        <v>0</v>
      </c>
      <c r="M13">
        <v>290554814669064.25</v>
      </c>
      <c r="N13">
        <v>-1343816017844422</v>
      </c>
    </row>
    <row r="14" spans="1:14" x14ac:dyDescent="0.25">
      <c r="J14" t="str">
        <f ca="1">_xlfn.FORMULATEXT(J9)</f>
        <v>=MINVERSE(A9:E13)</v>
      </c>
    </row>
    <row r="16" spans="1:14" ht="16.5" x14ac:dyDescent="0.25">
      <c r="A16" s="65" t="s">
        <v>55</v>
      </c>
      <c r="B16" s="65"/>
      <c r="C16" s="65"/>
      <c r="D16" s="65"/>
      <c r="E16" s="65"/>
      <c r="J16" s="65" t="s">
        <v>87</v>
      </c>
      <c r="K16" s="65"/>
      <c r="L16" s="65"/>
      <c r="M16" s="65"/>
      <c r="N16" s="65"/>
    </row>
    <row r="17" spans="1:14" x14ac:dyDescent="0.25">
      <c r="A17" s="1">
        <v>1</v>
      </c>
      <c r="B17" s="1">
        <v>2</v>
      </c>
      <c r="C17" s="1">
        <v>3</v>
      </c>
      <c r="D17" s="1">
        <v>4</v>
      </c>
      <c r="E17" s="1">
        <v>5</v>
      </c>
      <c r="G17" t="s">
        <v>86</v>
      </c>
      <c r="J17" cm="1">
        <f t="array" ref="J17:N21">MINVERSE(A17:E21)</f>
        <v>-0.10426454644018802</v>
      </c>
      <c r="K17">
        <v>0.25262016624503075</v>
      </c>
      <c r="L17">
        <v>6.9750632453921227E-2</v>
      </c>
      <c r="M17">
        <v>-4.7162992410552954E-2</v>
      </c>
      <c r="N17">
        <v>2.6743765811348023E-2</v>
      </c>
    </row>
    <row r="18" spans="1:14" x14ac:dyDescent="0.25">
      <c r="A18" s="1">
        <v>2</v>
      </c>
      <c r="B18" s="1">
        <v>4</v>
      </c>
      <c r="C18" s="1">
        <v>3</v>
      </c>
      <c r="D18" s="1">
        <v>1</v>
      </c>
      <c r="E18" s="1">
        <v>1</v>
      </c>
      <c r="G18">
        <f>MDETERM(A17:E21)</f>
        <v>5533.9999999999991</v>
      </c>
      <c r="J18">
        <v>-0.33447777376219739</v>
      </c>
      <c r="K18">
        <v>0.41525117455728228</v>
      </c>
      <c r="L18">
        <v>0.12323816407661728</v>
      </c>
      <c r="M18">
        <v>2.547885796891939E-2</v>
      </c>
      <c r="N18">
        <v>-7.1919045898084608E-2</v>
      </c>
    </row>
    <row r="19" spans="1:14" x14ac:dyDescent="0.25">
      <c r="A19" s="1">
        <v>0</v>
      </c>
      <c r="B19" s="1">
        <v>-3</v>
      </c>
      <c r="C19" s="1">
        <v>-3</v>
      </c>
      <c r="D19" s="1">
        <v>7</v>
      </c>
      <c r="E19" s="1">
        <v>8</v>
      </c>
      <c r="G19" t="str">
        <f ca="1">_xlfn.FORMULATEXT(G18)</f>
        <v>=MDETERM(A17:E21)</v>
      </c>
      <c r="J19">
        <v>0.49439826526924469</v>
      </c>
      <c r="K19">
        <v>-0.38850740874593431</v>
      </c>
      <c r="L19">
        <v>-0.23888688109866282</v>
      </c>
      <c r="M19">
        <v>-6.8666425731839231E-3</v>
      </c>
      <c r="N19">
        <v>6.9027827972533526E-2</v>
      </c>
    </row>
    <row r="20" spans="1:14" x14ac:dyDescent="0.25">
      <c r="A20" s="1">
        <v>-11</v>
      </c>
      <c r="B20" s="1">
        <v>12</v>
      </c>
      <c r="C20" s="1">
        <v>5</v>
      </c>
      <c r="D20" s="1">
        <v>8</v>
      </c>
      <c r="E20" s="1">
        <v>5</v>
      </c>
      <c r="J20">
        <v>2.6201662450307188E-2</v>
      </c>
      <c r="K20">
        <v>-8.6013733285146346E-2</v>
      </c>
      <c r="L20">
        <v>2.0599927719551863E-2</v>
      </c>
      <c r="M20">
        <v>4.8247199132634623E-2</v>
      </c>
      <c r="N20">
        <v>0.22551499819298879</v>
      </c>
    </row>
    <row r="21" spans="1:14" x14ac:dyDescent="0.25">
      <c r="A21" s="1">
        <v>3</v>
      </c>
      <c r="B21" s="1">
        <v>-1</v>
      </c>
      <c r="C21" s="1">
        <v>0</v>
      </c>
      <c r="D21" s="1">
        <v>2</v>
      </c>
      <c r="E21" s="1">
        <v>-2</v>
      </c>
      <c r="J21">
        <v>3.7043729671123966E-2</v>
      </c>
      <c r="K21">
        <v>8.5290928803758589E-2</v>
      </c>
      <c r="L21">
        <v>6.3606794362125046E-2</v>
      </c>
      <c r="M21">
        <v>-3.5236718467654506E-2</v>
      </c>
      <c r="N21">
        <v>-0.1984098301409469</v>
      </c>
    </row>
    <row r="22" spans="1:14" x14ac:dyDescent="0.25">
      <c r="J22" t="str">
        <f ca="1">_xlfn.FORMULATEXT(J17)</f>
        <v>=MINVERSE(A17:E21)</v>
      </c>
    </row>
    <row r="24" spans="1:14" x14ac:dyDescent="0.25">
      <c r="A24" s="1"/>
      <c r="B24" s="1"/>
      <c r="D24" s="1"/>
    </row>
    <row r="25" spans="1:14" x14ac:dyDescent="0.25">
      <c r="A25" s="1"/>
      <c r="B25" s="1"/>
      <c r="D25" s="1"/>
    </row>
    <row r="26" spans="1:14" x14ac:dyDescent="0.25">
      <c r="A26" s="1"/>
      <c r="B26" s="1"/>
      <c r="D26" s="18"/>
    </row>
    <row r="27" spans="1:14" x14ac:dyDescent="0.25">
      <c r="A27" s="1"/>
      <c r="B27" s="1"/>
      <c r="D27" s="1"/>
    </row>
    <row r="28" spans="1:14" x14ac:dyDescent="0.25">
      <c r="A28" s="1"/>
      <c r="B28" s="1"/>
      <c r="D28" s="18"/>
    </row>
    <row r="29" spans="1:14" x14ac:dyDescent="0.25">
      <c r="I29" s="1"/>
      <c r="K29" s="1"/>
      <c r="L29" s="1"/>
      <c r="M29" s="1"/>
    </row>
    <row r="30" spans="1:14" x14ac:dyDescent="0.25">
      <c r="A30" s="1"/>
      <c r="C30" s="1"/>
      <c r="I30" s="1"/>
      <c r="K30" s="1"/>
      <c r="L30" s="1"/>
      <c r="M30" s="1"/>
    </row>
    <row r="31" spans="1:14" x14ac:dyDescent="0.25">
      <c r="A31" s="1"/>
      <c r="I31" s="1"/>
    </row>
    <row r="32" spans="1:14" x14ac:dyDescent="0.25">
      <c r="A32" s="1"/>
      <c r="I32" s="1"/>
    </row>
    <row r="33" spans="1:14" x14ac:dyDescent="0.25">
      <c r="A33" s="1"/>
      <c r="H33" s="1"/>
      <c r="L33" s="1"/>
    </row>
    <row r="34" spans="1:14" x14ac:dyDescent="0.25">
      <c r="A34" s="1"/>
      <c r="H34" s="19"/>
      <c r="L34" s="1"/>
      <c r="M34" s="1"/>
      <c r="N34" s="1"/>
    </row>
    <row r="35" spans="1:14" x14ac:dyDescent="0.25">
      <c r="L35" s="1"/>
      <c r="M35" s="1"/>
      <c r="N35" s="1"/>
    </row>
    <row r="36" spans="1:14" x14ac:dyDescent="0.25">
      <c r="L36" s="1"/>
      <c r="M36" s="1"/>
      <c r="N36" s="1"/>
    </row>
    <row r="39" spans="1:14" x14ac:dyDescent="0.25">
      <c r="I39" s="1"/>
      <c r="K39" s="1"/>
      <c r="L39" s="1"/>
      <c r="M39" s="1"/>
    </row>
    <row r="40" spans="1:14" x14ac:dyDescent="0.25">
      <c r="I40" s="1"/>
      <c r="K40" s="1"/>
      <c r="L40" s="1"/>
      <c r="M40" s="1"/>
    </row>
    <row r="41" spans="1:14" x14ac:dyDescent="0.25">
      <c r="I41" s="1"/>
      <c r="K41" s="1"/>
    </row>
    <row r="42" spans="1:14" x14ac:dyDescent="0.25">
      <c r="I42" s="1"/>
      <c r="K42" s="1"/>
    </row>
    <row r="43" spans="1:14" x14ac:dyDescent="0.25">
      <c r="H43" s="1"/>
      <c r="L43" s="1"/>
    </row>
    <row r="44" spans="1:14" x14ac:dyDescent="0.25">
      <c r="H44" s="19"/>
      <c r="L44" s="1"/>
      <c r="M44" s="1"/>
      <c r="N44" s="1"/>
    </row>
    <row r="45" spans="1:14" x14ac:dyDescent="0.25">
      <c r="L45" s="1"/>
      <c r="M45" s="1"/>
      <c r="N45" s="1"/>
    </row>
    <row r="46" spans="1:14" x14ac:dyDescent="0.25">
      <c r="L46" s="1"/>
      <c r="M46" s="1"/>
      <c r="N46" s="1"/>
    </row>
    <row r="49" spans="8:12" x14ac:dyDescent="0.25">
      <c r="H49" s="19"/>
      <c r="L49" s="1"/>
    </row>
    <row r="50" spans="8:12" x14ac:dyDescent="0.25">
      <c r="H50" s="1"/>
    </row>
  </sheetData>
  <mergeCells count="6">
    <mergeCell ref="A8:E8"/>
    <mergeCell ref="A1:E1"/>
    <mergeCell ref="A16:E16"/>
    <mergeCell ref="J1:N1"/>
    <mergeCell ref="J8:N8"/>
    <mergeCell ref="J16:N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C0296-FBAB-47F7-8FCD-E8C5F46B42AA}">
  <dimension ref="A1:G12"/>
  <sheetViews>
    <sheetView workbookViewId="0">
      <selection activeCell="M14" sqref="M14"/>
    </sheetView>
  </sheetViews>
  <sheetFormatPr defaultRowHeight="15" x14ac:dyDescent="0.25"/>
  <cols>
    <col min="1" max="1" width="12" bestFit="1" customWidth="1"/>
  </cols>
  <sheetData>
    <row r="1" spans="1:7" x14ac:dyDescent="0.25">
      <c r="A1" s="1"/>
      <c r="B1" s="1" t="s">
        <v>5</v>
      </c>
      <c r="C1" s="1"/>
      <c r="D1" s="1"/>
      <c r="E1" s="1"/>
      <c r="F1" s="1" t="s">
        <v>62</v>
      </c>
      <c r="G1" s="1"/>
    </row>
    <row r="2" spans="1:7" x14ac:dyDescent="0.25">
      <c r="A2" s="1">
        <v>1</v>
      </c>
      <c r="B2" s="1">
        <v>2</v>
      </c>
      <c r="C2" s="1">
        <v>3</v>
      </c>
      <c r="D2" s="1"/>
      <c r="E2" s="1">
        <v>1</v>
      </c>
      <c r="F2" s="1">
        <v>2</v>
      </c>
      <c r="G2" s="1">
        <v>3</v>
      </c>
    </row>
    <row r="3" spans="1:7" x14ac:dyDescent="0.25">
      <c r="A3" s="1">
        <v>6</v>
      </c>
      <c r="B3" s="1">
        <v>5</v>
      </c>
      <c r="C3" s="1">
        <v>4</v>
      </c>
      <c r="D3" s="1"/>
      <c r="E3" s="1">
        <v>6</v>
      </c>
      <c r="F3" s="1">
        <v>5</v>
      </c>
      <c r="G3" s="1">
        <v>4</v>
      </c>
    </row>
    <row r="4" spans="1:7" x14ac:dyDescent="0.25">
      <c r="A4" s="1">
        <v>7</v>
      </c>
      <c r="B4" s="1">
        <v>7</v>
      </c>
      <c r="C4" s="1">
        <v>7</v>
      </c>
      <c r="D4" s="1"/>
      <c r="E4" s="1">
        <v>9</v>
      </c>
      <c r="F4" s="1">
        <v>8</v>
      </c>
      <c r="G4" s="1">
        <v>9</v>
      </c>
    </row>
    <row r="6" spans="1:7" x14ac:dyDescent="0.25">
      <c r="A6">
        <f>MDETERM(A2:C4)</f>
        <v>0</v>
      </c>
      <c r="B6" t="str">
        <f ca="1">_xlfn.FORMULATEXT(A6)</f>
        <v>=MDETERM(A2:C4)</v>
      </c>
      <c r="E6">
        <f>-MDETERM(E2:G4)</f>
        <v>14.000000000000005</v>
      </c>
      <c r="F6" t="str">
        <f ca="1">_xlfn.FORMULATEXT(E6)</f>
        <v>=-MDETERM(E2:G4)</v>
      </c>
    </row>
    <row r="7" spans="1:7" x14ac:dyDescent="0.25">
      <c r="A7" cm="1">
        <f t="array" ref="A7">[2]!MRANK(A2:C4)</f>
        <v>2</v>
      </c>
      <c r="B7" t="str">
        <f ca="1">_xlfn.FORMULATEXT(A7)</f>
        <v>=MRANK(A2:C4)</v>
      </c>
      <c r="E7" cm="1">
        <f t="array" ref="E7">[2]!MRANK(E2:G4)</f>
        <v>3</v>
      </c>
      <c r="F7" t="str">
        <f ca="1">_xlfn.FORMULATEXT(E7)</f>
        <v>=MRANK(E2:G4)</v>
      </c>
    </row>
    <row r="9" spans="1:7" x14ac:dyDescent="0.25">
      <c r="B9" s="1"/>
      <c r="F9" s="1"/>
    </row>
    <row r="10" spans="1:7" x14ac:dyDescent="0.25">
      <c r="A10" s="1"/>
      <c r="B10" s="1"/>
      <c r="C10" s="1"/>
      <c r="E10" s="1"/>
      <c r="F10" s="1"/>
      <c r="G10" s="1"/>
    </row>
    <row r="11" spans="1:7" x14ac:dyDescent="0.25">
      <c r="A11" s="1"/>
      <c r="B11" s="1"/>
      <c r="C11" s="1"/>
      <c r="E11" s="1"/>
      <c r="F11" s="1"/>
      <c r="G11" s="1"/>
    </row>
    <row r="12" spans="1:7" x14ac:dyDescent="0.25">
      <c r="A12" s="1"/>
      <c r="B12" s="1"/>
      <c r="C12" s="1"/>
      <c r="E12" s="1"/>
      <c r="F12" s="1"/>
      <c r="G1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08352-6F89-4C43-9B8D-C08239A62CA0}">
  <dimension ref="A1:S16"/>
  <sheetViews>
    <sheetView workbookViewId="0">
      <selection activeCell="I26" sqref="I26"/>
    </sheetView>
  </sheetViews>
  <sheetFormatPr defaultRowHeight="15" x14ac:dyDescent="0.25"/>
  <cols>
    <col min="5" max="5" width="7.28515625" customWidth="1"/>
    <col min="8" max="8" width="9.42578125" customWidth="1"/>
    <col min="10" max="10" width="5" customWidth="1"/>
    <col min="18" max="18" width="3.7109375" customWidth="1"/>
    <col min="19" max="19" width="8.85546875" customWidth="1"/>
  </cols>
  <sheetData>
    <row r="1" spans="1:19" x14ac:dyDescent="0.25">
      <c r="A1" s="65" t="s">
        <v>64</v>
      </c>
      <c r="B1" s="65"/>
      <c r="C1" s="65" t="s">
        <v>63</v>
      </c>
      <c r="D1" s="65"/>
      <c r="E1" s="65"/>
      <c r="G1" s="1" t="s">
        <v>59</v>
      </c>
      <c r="I1" s="1" t="s">
        <v>58</v>
      </c>
      <c r="M1" s="65" t="s">
        <v>5</v>
      </c>
      <c r="N1" s="65"/>
      <c r="O1" s="65"/>
      <c r="P1" s="65"/>
      <c r="Q1" s="65"/>
    </row>
    <row r="2" spans="1:19" x14ac:dyDescent="0.25">
      <c r="A2" s="16">
        <v>15</v>
      </c>
      <c r="B2" s="1">
        <v>20</v>
      </c>
      <c r="C2" s="16">
        <v>12</v>
      </c>
      <c r="D2" s="1">
        <v>18</v>
      </c>
      <c r="E2" s="1">
        <v>-15</v>
      </c>
      <c r="G2" s="1">
        <f>SUM(A2,B3)</f>
        <v>60</v>
      </c>
      <c r="I2" s="1" cm="1">
        <f t="array" ref="I2">[2]!TRACE(C2:E4)</f>
        <v>40</v>
      </c>
      <c r="M2" s="1">
        <v>1</v>
      </c>
      <c r="N2" s="1">
        <v>2</v>
      </c>
      <c r="O2" s="1">
        <v>3</v>
      </c>
      <c r="P2" s="1">
        <v>4</v>
      </c>
      <c r="Q2" s="1">
        <v>5</v>
      </c>
      <c r="S2" s="8" cm="1">
        <f t="array" ref="S2">SQRT([2]!TRACE(MMULT(TRANSPOSE(M2:Q6),M2:Q6)))</f>
        <v>43.301270189221931</v>
      </c>
    </row>
    <row r="3" spans="1:19" x14ac:dyDescent="0.25">
      <c r="A3" s="1">
        <v>30</v>
      </c>
      <c r="B3" s="16">
        <v>45</v>
      </c>
      <c r="C3" s="1">
        <v>30</v>
      </c>
      <c r="D3" s="16">
        <v>18</v>
      </c>
      <c r="E3" s="1">
        <v>22</v>
      </c>
      <c r="G3" t="str">
        <f ca="1">_xlfn.FORMULATEXT(G2)</f>
        <v>=SUM(A2,B3)</v>
      </c>
      <c r="I3" t="str">
        <f ca="1">_xlfn.FORMULATEXT(I2)</f>
        <v>=TRACE(C2:E4)</v>
      </c>
      <c r="M3" s="1">
        <v>5</v>
      </c>
      <c r="N3" s="1">
        <v>4</v>
      </c>
      <c r="O3" s="1">
        <v>3</v>
      </c>
      <c r="P3" s="1">
        <v>2</v>
      </c>
      <c r="Q3" s="1">
        <v>1</v>
      </c>
      <c r="S3" t="str">
        <f ca="1">_xlfn.FORMULATEXT(S2)</f>
        <v>=SQRT(TRACE(MMULT(TRANSPOSE(M2:Q6),M2:Q6)))</v>
      </c>
    </row>
    <row r="4" spans="1:19" x14ac:dyDescent="0.25">
      <c r="A4" s="1"/>
      <c r="C4" s="1">
        <v>-12</v>
      </c>
      <c r="D4" s="1">
        <v>11</v>
      </c>
      <c r="E4" s="16">
        <v>10</v>
      </c>
      <c r="G4" s="1" t="s">
        <v>56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</row>
    <row r="5" spans="1:19" x14ac:dyDescent="0.25">
      <c r="A5" s="1"/>
      <c r="C5" s="1"/>
      <c r="D5" s="1"/>
      <c r="E5" s="16"/>
      <c r="G5" s="1" cm="1">
        <f t="array" ref="G5">[2]!TRACE(A2:B3)</f>
        <v>60</v>
      </c>
      <c r="M5" s="1">
        <v>15</v>
      </c>
      <c r="N5" s="1">
        <v>14</v>
      </c>
      <c r="O5" s="1">
        <v>13</v>
      </c>
      <c r="P5" s="1">
        <v>12</v>
      </c>
      <c r="Q5" s="1">
        <v>11</v>
      </c>
    </row>
    <row r="6" spans="1:19" x14ac:dyDescent="0.25">
      <c r="G6" t="str">
        <f ca="1">_xlfn.FORMULATEXT(G5)</f>
        <v>=TRACE(A2:B3)</v>
      </c>
      <c r="M6" s="1">
        <v>1</v>
      </c>
      <c r="N6" s="1">
        <v>2</v>
      </c>
      <c r="O6" s="1">
        <v>3</v>
      </c>
      <c r="P6" s="1">
        <v>4</v>
      </c>
      <c r="Q6" s="1">
        <v>5</v>
      </c>
    </row>
    <row r="8" spans="1:19" ht="16.5" x14ac:dyDescent="0.25">
      <c r="A8" s="65" t="s">
        <v>5</v>
      </c>
      <c r="B8" s="65"/>
      <c r="C8" s="65" t="s">
        <v>4</v>
      </c>
      <c r="D8" s="65"/>
      <c r="F8" t="s">
        <v>57</v>
      </c>
      <c r="M8" s="65" t="s">
        <v>55</v>
      </c>
      <c r="N8" s="65"/>
      <c r="O8" s="65"/>
      <c r="P8" s="65"/>
      <c r="Q8" s="65"/>
    </row>
    <row r="9" spans="1:19" x14ac:dyDescent="0.25">
      <c r="A9" s="1">
        <v>1</v>
      </c>
      <c r="B9" s="1">
        <v>2</v>
      </c>
      <c r="C9" s="1" cm="1">
        <f t="array" ref="C9:D10">MMULT(TRANSPOSE(A9:B10),A9:B10)</f>
        <v>10</v>
      </c>
      <c r="D9" s="1">
        <v>14</v>
      </c>
      <c r="F9" s="1" cm="1">
        <f t="array" ref="F9">[2]!TRACE(C9:D10)</f>
        <v>30</v>
      </c>
      <c r="H9" s="15">
        <f>SQRT(F9)</f>
        <v>5.4772255750516612</v>
      </c>
      <c r="M9" s="1">
        <v>1</v>
      </c>
      <c r="N9" s="1">
        <v>2</v>
      </c>
      <c r="O9" s="1">
        <v>3</v>
      </c>
      <c r="P9" s="1">
        <v>4</v>
      </c>
      <c r="Q9" s="1">
        <v>5</v>
      </c>
      <c r="S9" s="8" cm="1">
        <f t="array" ref="S9">SQRT([2]!TRACE(MMULT(TRANSPOSE(M9:Q13),M9:Q13)))</f>
        <v>24.779023386727733</v>
      </c>
    </row>
    <row r="10" spans="1:19" x14ac:dyDescent="0.25">
      <c r="A10" s="1">
        <v>3</v>
      </c>
      <c r="B10" s="1">
        <v>4</v>
      </c>
      <c r="C10" s="1">
        <v>14</v>
      </c>
      <c r="D10" s="1">
        <v>20</v>
      </c>
      <c r="F10" t="str">
        <f ca="1">_xlfn.FORMULATEXT(F9)</f>
        <v>=TRACE(C9:D10)</v>
      </c>
      <c r="H10" t="str">
        <f ca="1">_xlfn.FORMULATEXT(H9)</f>
        <v>=SQRT(F9)</v>
      </c>
      <c r="M10" s="1">
        <v>2</v>
      </c>
      <c r="N10" s="1">
        <v>4</v>
      </c>
      <c r="O10" s="1">
        <v>3</v>
      </c>
      <c r="P10" s="1">
        <v>1</v>
      </c>
      <c r="Q10" s="1">
        <v>1</v>
      </c>
      <c r="S10" t="str">
        <f ca="1">_xlfn.FORMULATEXT(S9)</f>
        <v>=SQRT(TRACE(MMULT(TRANSPOSE(M9:Q13),M9:Q13)))</v>
      </c>
    </row>
    <row r="11" spans="1:19" x14ac:dyDescent="0.25">
      <c r="C11" t="str">
        <f ca="1">_xlfn.FORMULATEXT(C9)</f>
        <v>=MMULT(TRANSPOSE(A9:B10),A9:B10)</v>
      </c>
      <c r="M11" s="1">
        <v>0</v>
      </c>
      <c r="N11" s="1">
        <v>-3</v>
      </c>
      <c r="O11" s="1">
        <v>-3</v>
      </c>
      <c r="P11" s="1">
        <v>7</v>
      </c>
      <c r="Q11" s="1">
        <v>8</v>
      </c>
    </row>
    <row r="12" spans="1:19" x14ac:dyDescent="0.25">
      <c r="M12" s="1">
        <v>-11</v>
      </c>
      <c r="N12" s="1">
        <v>12</v>
      </c>
      <c r="O12" s="1">
        <v>5</v>
      </c>
      <c r="P12" s="1">
        <v>8</v>
      </c>
      <c r="Q12" s="1">
        <v>5</v>
      </c>
    </row>
    <row r="13" spans="1:19" ht="16.5" x14ac:dyDescent="0.25">
      <c r="A13" s="65" t="s">
        <v>5</v>
      </c>
      <c r="B13" s="65"/>
      <c r="C13" s="65" t="s">
        <v>62</v>
      </c>
      <c r="D13" s="65"/>
      <c r="F13" s="65" t="s">
        <v>61</v>
      </c>
      <c r="G13" s="65"/>
      <c r="I13" t="s">
        <v>60</v>
      </c>
      <c r="K13" s="17"/>
      <c r="M13" s="1">
        <v>3</v>
      </c>
      <c r="N13" s="1">
        <v>-1</v>
      </c>
      <c r="O13" s="1">
        <v>0</v>
      </c>
      <c r="P13" s="1">
        <v>2</v>
      </c>
      <c r="Q13" s="1">
        <v>-2</v>
      </c>
    </row>
    <row r="14" spans="1:19" x14ac:dyDescent="0.25">
      <c r="A14" s="1">
        <v>1</v>
      </c>
      <c r="B14" s="1">
        <v>2</v>
      </c>
      <c r="C14" s="1">
        <v>11</v>
      </c>
      <c r="D14" s="1">
        <v>12</v>
      </c>
      <c r="F14" s="1" cm="1">
        <f t="array" ref="F14:G15">MMULT(TRANSPOSE(C14:D15),A14:B15)</f>
        <v>50</v>
      </c>
      <c r="G14" s="1">
        <v>74</v>
      </c>
      <c r="I14" s="1" cm="1">
        <f t="array" ref="I14">[2]!TRACE(F14:G15)</f>
        <v>130</v>
      </c>
      <c r="J14" s="1"/>
      <c r="K14" s="15">
        <f>SQRT(I14)</f>
        <v>11.401754250991379</v>
      </c>
    </row>
    <row r="15" spans="1:19" x14ac:dyDescent="0.25">
      <c r="A15" s="1">
        <v>3</v>
      </c>
      <c r="B15" s="1">
        <v>4</v>
      </c>
      <c r="C15" s="1">
        <v>13</v>
      </c>
      <c r="D15" s="1">
        <v>14</v>
      </c>
      <c r="F15" s="1">
        <v>54</v>
      </c>
      <c r="G15" s="1">
        <v>80</v>
      </c>
      <c r="I15" t="str">
        <f ca="1">_xlfn.FORMULATEXT(I14)</f>
        <v>=TRACE(F14:G15)</v>
      </c>
      <c r="K15" t="str">
        <f ca="1">_xlfn.FORMULATEXT(K14)</f>
        <v>=SQRT(I14)</v>
      </c>
    </row>
    <row r="16" spans="1:19" x14ac:dyDescent="0.25">
      <c r="F16" t="str">
        <f ca="1">_xlfn.FORMULATEXT(F14)</f>
        <v>=MMULT(TRANSPOSE(C14:D15),A14:B15)</v>
      </c>
    </row>
  </sheetData>
  <mergeCells count="9">
    <mergeCell ref="M8:Q8"/>
    <mergeCell ref="A8:B8"/>
    <mergeCell ref="C13:D13"/>
    <mergeCell ref="C8:D8"/>
    <mergeCell ref="A1:B1"/>
    <mergeCell ref="C1:E1"/>
    <mergeCell ref="A13:B13"/>
    <mergeCell ref="F13:G13"/>
    <mergeCell ref="M1:Q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CBCE-1CC9-4AD5-B7AE-3372F4C8C522}">
  <dimension ref="A1:M33"/>
  <sheetViews>
    <sheetView workbookViewId="0">
      <selection activeCell="P14" sqref="P14"/>
    </sheetView>
  </sheetViews>
  <sheetFormatPr defaultRowHeight="15" x14ac:dyDescent="0.25"/>
  <cols>
    <col min="2" max="2" width="12.28515625" customWidth="1"/>
    <col min="3" max="3" width="7.85546875" customWidth="1"/>
    <col min="4" max="4" width="12" bestFit="1" customWidth="1"/>
    <col min="5" max="5" width="9.28515625" customWidth="1"/>
    <col min="7" max="7" width="10.140625" customWidth="1"/>
    <col min="8" max="8" width="10.42578125" customWidth="1"/>
    <col min="10" max="10" width="8.85546875" customWidth="1"/>
    <col min="11" max="11" width="11.140625" customWidth="1"/>
    <col min="13" max="13" width="9.140625" customWidth="1"/>
    <col min="14" max="14" width="13.7109375" bestFit="1" customWidth="1"/>
    <col min="16" max="16" width="11.140625" customWidth="1"/>
  </cols>
  <sheetData>
    <row r="1" spans="1:13" ht="18" x14ac:dyDescent="0.35">
      <c r="A1" t="s">
        <v>54</v>
      </c>
    </row>
    <row r="2" spans="1:13" ht="18" x14ac:dyDescent="0.35">
      <c r="A2" s="1" t="s">
        <v>51</v>
      </c>
      <c r="B2" s="1" t="s">
        <v>50</v>
      </c>
      <c r="E2" s="6" t="s">
        <v>53</v>
      </c>
      <c r="G2" s="1" t="s">
        <v>52</v>
      </c>
    </row>
    <row r="3" spans="1:13" x14ac:dyDescent="0.25">
      <c r="A3" s="1">
        <v>2</v>
      </c>
      <c r="B3" s="1">
        <v>3</v>
      </c>
      <c r="E3" s="5" cm="1">
        <f t="array" ref="E3:E4">A15*A3:A4</f>
        <v>3.9999999999999991</v>
      </c>
      <c r="G3" s="13" cm="1">
        <f t="array" ref="G3:G4">B3:B4-E3:E4</f>
        <v>-0.99999999999999911</v>
      </c>
      <c r="I3" s="1"/>
      <c r="K3" s="1"/>
    </row>
    <row r="4" spans="1:13" x14ac:dyDescent="0.25">
      <c r="A4" s="1">
        <v>1</v>
      </c>
      <c r="B4" s="1">
        <v>4</v>
      </c>
      <c r="E4" s="5">
        <v>1.9999999999999996</v>
      </c>
      <c r="G4" s="13">
        <v>2.0000000000000004</v>
      </c>
      <c r="I4" s="14">
        <f>A7/A11</f>
        <v>4.4721359549995796</v>
      </c>
      <c r="K4" s="14">
        <f>B11*E8</f>
        <v>4.4721359549995796</v>
      </c>
      <c r="M4" s="14">
        <f>SQRT(SUMSQ(E3:E4))</f>
        <v>4.4721359549995787</v>
      </c>
    </row>
    <row r="5" spans="1:13" x14ac:dyDescent="0.25">
      <c r="E5" t="str">
        <f ca="1">_xlfn.FORMULATEXT(E3)</f>
        <v>=A15*A3:A4</v>
      </c>
      <c r="G5" t="str">
        <f ca="1">_xlfn.FORMULATEXT(G3)</f>
        <v>=B3:B4-E3:E4</v>
      </c>
      <c r="I5" t="str">
        <f ca="1">_xlfn.FORMULATEXT(I4)</f>
        <v>=A7/A11</v>
      </c>
      <c r="K5" t="str">
        <f ca="1">_xlfn.FORMULATEXT(K4)</f>
        <v>=B11*E8</v>
      </c>
      <c r="M5" t="str">
        <f ca="1">_xlfn.FORMULATEXT(M4)</f>
        <v>=SQRT(SUMSQ(E3:E4))</v>
      </c>
    </row>
    <row r="6" spans="1:13" x14ac:dyDescent="0.25">
      <c r="A6" s="1" t="s">
        <v>46</v>
      </c>
      <c r="B6" s="1"/>
      <c r="I6" s="1"/>
    </row>
    <row r="7" spans="1:13" x14ac:dyDescent="0.25">
      <c r="A7" s="1" cm="1">
        <f t="array" ref="A7">MMULT(TRANSPOSE(A3:A4),B3:B4)</f>
        <v>10</v>
      </c>
      <c r="B7" s="1"/>
      <c r="E7" s="12" t="s">
        <v>44</v>
      </c>
      <c r="F7" s="11"/>
      <c r="G7" s="12" t="s">
        <v>44</v>
      </c>
      <c r="I7" s="11" t="s">
        <v>43</v>
      </c>
      <c r="K7" s="10" t="s">
        <v>42</v>
      </c>
    </row>
    <row r="8" spans="1:13" x14ac:dyDescent="0.25">
      <c r="A8" t="str">
        <f ca="1">_xlfn.FORMULATEXT(A7)</f>
        <v>=MMULT(TRANSPOSE(A3:A4),B3:B4)</v>
      </c>
      <c r="E8" s="9">
        <f>A7/(A11*B11)</f>
        <v>0.89442719099991586</v>
      </c>
      <c r="G8" s="9">
        <f>I4/B11</f>
        <v>0.89442719099991597</v>
      </c>
      <c r="I8">
        <f>ACOS(E8)</f>
        <v>0.46364760900080615</v>
      </c>
      <c r="K8">
        <f>DEGREES(I8)</f>
        <v>26.565051177077994</v>
      </c>
    </row>
    <row r="9" spans="1:13" x14ac:dyDescent="0.25">
      <c r="E9" t="str">
        <f ca="1">_xlfn.FORMULATEXT(E8)</f>
        <v>=A7/(A11*B11)</v>
      </c>
      <c r="G9" t="str">
        <f ca="1">_xlfn.FORMULATEXT(G8)</f>
        <v>=I4/B11</v>
      </c>
      <c r="I9" t="str">
        <f ca="1">_xlfn.FORMULATEXT(I8)</f>
        <v>=ACOS(E8)</v>
      </c>
      <c r="K9" t="str">
        <f ca="1">_xlfn.FORMULATEXT(K8)</f>
        <v>=DEGREES(I8)</v>
      </c>
    </row>
    <row r="11" spans="1:13" ht="18" x14ac:dyDescent="0.35">
      <c r="A11" s="8">
        <f>SQRT(SUMSQ(A3:A4))</f>
        <v>2.2360679774997898</v>
      </c>
      <c r="B11" s="8">
        <f>SQRT(SUMSQ(B3:B4))</f>
        <v>5</v>
      </c>
      <c r="C11" t="s">
        <v>40</v>
      </c>
      <c r="K11" t="s">
        <v>39</v>
      </c>
    </row>
    <row r="12" spans="1:13" x14ac:dyDescent="0.25">
      <c r="A12" t="str">
        <f ca="1">_xlfn.FORMULATEXT(A11)</f>
        <v>=SQRT(SUMSQ(A3:A4))</v>
      </c>
      <c r="C12" s="7" cm="1">
        <f t="array" ref="C12">MMULT(TRANSPOSE(E3:E4),E3:E4)+MMULT(TRANSPOSE(G3:G4),G3:G4)</f>
        <v>24.999999999999993</v>
      </c>
      <c r="D12" t="str">
        <f ca="1">_xlfn.FORMULATEXT(C12)</f>
        <v>=MMULT(TRANSPOSE(E3:E4),E3:E4)+MMULT(TRANSPOSE(G3:G4),G3:G4)</v>
      </c>
      <c r="K12" s="3" cm="1">
        <f t="array" ref="K12">MMULT(TRANSPOSE(A3:A4),G3:G4)</f>
        <v>2.2204460492503131E-15</v>
      </c>
    </row>
    <row r="13" spans="1:13" x14ac:dyDescent="0.25">
      <c r="C13" s="7">
        <f>B11^2</f>
        <v>25</v>
      </c>
      <c r="D13" t="str">
        <f ca="1">_xlfn.FORMULATEXT(C13)</f>
        <v>=B11^2</v>
      </c>
      <c r="K13" t="str">
        <f ca="1">_xlfn.FORMULATEXT(K12)</f>
        <v>=MMULT(TRANSPOSE(A3:A4),G3:G4)</v>
      </c>
    </row>
    <row r="14" spans="1:13" ht="18" x14ac:dyDescent="0.35">
      <c r="E14" s="6" t="s">
        <v>34</v>
      </c>
      <c r="K14" t="s">
        <v>33</v>
      </c>
    </row>
    <row r="15" spans="1:13" x14ac:dyDescent="0.25">
      <c r="A15" s="1">
        <f>A7/A11^2</f>
        <v>1.9999999999999996</v>
      </c>
      <c r="E15" s="5" cm="1">
        <f t="array" ref="E15:E16">MMULT(TRANSPOSE(A3:A4),B3:B4)/MMULT(TRANSPOSE(A3:A4),A3:A4)*A3:A4</f>
        <v>4</v>
      </c>
      <c r="K15" cm="1">
        <f t="array" ref="K15">MMULT(TRANSPOSE(E3:E4),G3:G4)</f>
        <v>4.4408920985006262E-15</v>
      </c>
    </row>
    <row r="16" spans="1:13" x14ac:dyDescent="0.25">
      <c r="A16" t="str">
        <f ca="1">_xlfn.FORMULATEXT(A15)</f>
        <v>=A7/A11^2</v>
      </c>
      <c r="E16" s="5">
        <v>2</v>
      </c>
      <c r="K16" t="str">
        <f ca="1">_xlfn.FORMULATEXT(K15)</f>
        <v>=MMULT(TRANSPOSE(E3:E4),G3:G4)</v>
      </c>
    </row>
    <row r="17" spans="1:10" x14ac:dyDescent="0.25">
      <c r="E17" t="str">
        <f ca="1">_xlfn.FORMULATEXT(E15)</f>
        <v>=MMULT(TRANSPOSE(A3:A4),B3:B4)/MMULT(TRANSPOSE(A3:A4),A3:A4)*A3:A4</v>
      </c>
      <c r="H17" s="4"/>
    </row>
    <row r="20" spans="1:10" ht="18" x14ac:dyDescent="0.35">
      <c r="A20" s="1" t="s">
        <v>51</v>
      </c>
      <c r="B20" s="1" t="s">
        <v>50</v>
      </c>
      <c r="D20" t="s">
        <v>49</v>
      </c>
      <c r="G20" s="1" t="s">
        <v>48</v>
      </c>
      <c r="J20" t="s">
        <v>47</v>
      </c>
    </row>
    <row r="21" spans="1:10" x14ac:dyDescent="0.25">
      <c r="A21" s="1">
        <v>2</v>
      </c>
      <c r="B21" s="1">
        <v>3</v>
      </c>
      <c r="D21" s="1" cm="1">
        <f t="array" ref="D21:E22">A25:B26/A30</f>
        <v>0.8</v>
      </c>
      <c r="E21" s="1">
        <v>0.4</v>
      </c>
      <c r="G21" s="5" cm="1">
        <f t="array" ref="G21:G22">MMULT(D21:E22,B21:B22)</f>
        <v>4</v>
      </c>
      <c r="J21" s="13" cm="1">
        <f t="array" ref="J21:J22">B21:B22-G26:G27</f>
        <v>-1</v>
      </c>
    </row>
    <row r="22" spans="1:10" x14ac:dyDescent="0.25">
      <c r="A22" s="1">
        <v>1</v>
      </c>
      <c r="B22" s="1">
        <v>4</v>
      </c>
      <c r="D22" s="1">
        <v>0.4</v>
      </c>
      <c r="E22" s="1">
        <v>0.2</v>
      </c>
      <c r="G22" s="5">
        <v>2</v>
      </c>
      <c r="J22" s="13">
        <v>2</v>
      </c>
    </row>
    <row r="23" spans="1:10" x14ac:dyDescent="0.25">
      <c r="D23" t="str">
        <f ca="1">_xlfn.FORMULATEXT(D21)</f>
        <v>=A25:B26/A30</v>
      </c>
      <c r="G23" t="str">
        <f ca="1">_xlfn.FORMULATEXT(G21)</f>
        <v>=MMULT(D21:E22,B21:B22)</v>
      </c>
      <c r="J23" t="str">
        <f ca="1">_xlfn.FORMULATEXT(J21)</f>
        <v>=B21:B22-G26:G27</v>
      </c>
    </row>
    <row r="24" spans="1:10" ht="16.5" x14ac:dyDescent="0.25">
      <c r="A24" t="s">
        <v>45</v>
      </c>
    </row>
    <row r="25" spans="1:10" ht="18" x14ac:dyDescent="0.35">
      <c r="A25" s="1" cm="1">
        <f t="array" ref="A25:B26">MMULT(A21:A22,TRANSPOSE(A21:A22))</f>
        <v>4</v>
      </c>
      <c r="B25" s="1">
        <v>2</v>
      </c>
      <c r="G25" s="1" t="s">
        <v>41</v>
      </c>
    </row>
    <row r="26" spans="1:10" x14ac:dyDescent="0.25">
      <c r="A26" s="1">
        <v>2</v>
      </c>
      <c r="B26" s="1">
        <v>1</v>
      </c>
      <c r="G26" s="5" cm="1">
        <f t="array" ref="G26:G27">MMULT(TRANSPOSE(A21:A22),B21:B22)/MMULT(TRANSPOSE(A21:A22),A21:A22)*A21:A22</f>
        <v>4</v>
      </c>
    </row>
    <row r="27" spans="1:10" x14ac:dyDescent="0.25">
      <c r="A27" t="str">
        <f ca="1">_xlfn.FORMULATEXT(A25)</f>
        <v>=MMULT(A21:A22,TRANSPOSE(A21:A22))</v>
      </c>
      <c r="G27" s="5">
        <v>2</v>
      </c>
    </row>
    <row r="28" spans="1:10" x14ac:dyDescent="0.25">
      <c r="G28" t="str">
        <f ca="1">_xlfn.FORMULATEXT(G26)</f>
        <v>=MMULT(TRANSPOSE(A21:A22),B21:B22)/MMULT(TRANSPOSE(A21:A22),A21:A22)*A21:A22</v>
      </c>
    </row>
    <row r="29" spans="1:10" ht="16.5" x14ac:dyDescent="0.25">
      <c r="A29" t="s">
        <v>38</v>
      </c>
    </row>
    <row r="30" spans="1:10" x14ac:dyDescent="0.25">
      <c r="A30" s="1" cm="1">
        <f t="array" ref="A30">MMULT(TRANSPOSE(A21:A22),A21:A22)</f>
        <v>5</v>
      </c>
      <c r="G30" t="s">
        <v>36</v>
      </c>
      <c r="J30" t="s">
        <v>37</v>
      </c>
    </row>
    <row r="31" spans="1:10" x14ac:dyDescent="0.25">
      <c r="A31" t="str">
        <f ca="1">_xlfn.FORMULATEXT(A30)</f>
        <v>=MMULT(TRANSPOSE(A21:A22),A21:A22)</v>
      </c>
      <c r="G31" t="s">
        <v>32</v>
      </c>
      <c r="J31" t="s">
        <v>35</v>
      </c>
    </row>
    <row r="32" spans="1:10" x14ac:dyDescent="0.25">
      <c r="G32" t="s">
        <v>31</v>
      </c>
      <c r="J32" cm="1">
        <f t="array" ref="J32">MMULT(TRANSPOSE(A21:A22),J21:J22)</f>
        <v>0</v>
      </c>
    </row>
    <row r="33" spans="10:10" x14ac:dyDescent="0.25">
      <c r="J33" t="str">
        <f ca="1">_xlfn.FORMULATEXT(J32)</f>
        <v>=MMULT(TRANSPOSE(A21:A22),J21:J22)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F061-1741-46CE-BC74-79460992E028}">
  <dimension ref="A1:AJ29"/>
  <sheetViews>
    <sheetView workbookViewId="0">
      <selection activeCell="O27" sqref="O27"/>
    </sheetView>
  </sheetViews>
  <sheetFormatPr defaultRowHeight="15" x14ac:dyDescent="0.25"/>
  <cols>
    <col min="33" max="33" width="11.140625" customWidth="1"/>
  </cols>
  <sheetData>
    <row r="1" spans="1:36" ht="18" x14ac:dyDescent="0.35">
      <c r="C1" t="s">
        <v>30</v>
      </c>
      <c r="F1" s="2" t="s">
        <v>29</v>
      </c>
      <c r="K1" t="s">
        <v>28</v>
      </c>
      <c r="AH1" t="s">
        <v>18</v>
      </c>
      <c r="AI1" t="s">
        <v>17</v>
      </c>
      <c r="AJ1" t="s">
        <v>16</v>
      </c>
    </row>
    <row r="2" spans="1:36" ht="18" x14ac:dyDescent="0.35">
      <c r="B2" s="1" t="s">
        <v>6</v>
      </c>
      <c r="C2" s="65" t="s">
        <v>5</v>
      </c>
      <c r="D2" s="65"/>
      <c r="E2" s="1"/>
      <c r="F2" s="1" t="s">
        <v>27</v>
      </c>
      <c r="G2" s="1"/>
      <c r="I2" s="3" t="s">
        <v>26</v>
      </c>
      <c r="K2" cm="1">
        <f t="array" ref="K2">MMULT(TRANSPOSE(K9:K11),F9:F11)</f>
        <v>0</v>
      </c>
      <c r="AG2" t="s">
        <v>25</v>
      </c>
      <c r="AH2">
        <v>0</v>
      </c>
      <c r="AI2">
        <v>0</v>
      </c>
      <c r="AJ2">
        <v>0</v>
      </c>
    </row>
    <row r="3" spans="1:36" x14ac:dyDescent="0.25">
      <c r="A3" s="1" t="s">
        <v>24</v>
      </c>
      <c r="B3" s="1">
        <v>1</v>
      </c>
      <c r="C3" s="1">
        <v>1</v>
      </c>
      <c r="D3" s="1">
        <v>0</v>
      </c>
      <c r="E3" s="1"/>
      <c r="F3" s="1" cm="1">
        <f t="array" ref="F3:F5">MMULT(C3:D5,H3:H4)</f>
        <v>0</v>
      </c>
      <c r="G3" s="1"/>
      <c r="H3" s="1" cm="1">
        <f t="array" ref="H3:H4">MMULT(MMULT(MINVERSE(MMULT(TRANSPOSE(C3:D5),C3:D5)),TRANSPOSE(C3:D5)),B3:B5)</f>
        <v>0</v>
      </c>
      <c r="K3" t="str">
        <f ca="1">_xlfn.FORMULATEXT(K2)</f>
        <v>=MMULT(TRANSPOSE(K9:K11),F9:F11)</v>
      </c>
      <c r="AG3" t="s">
        <v>6</v>
      </c>
      <c r="AH3">
        <v>1</v>
      </c>
      <c r="AI3">
        <v>2</v>
      </c>
      <c r="AJ3">
        <v>0</v>
      </c>
    </row>
    <row r="4" spans="1:36" x14ac:dyDescent="0.25">
      <c r="A4" s="1" t="s">
        <v>23</v>
      </c>
      <c r="B4" s="1">
        <v>2</v>
      </c>
      <c r="C4" s="1">
        <v>0</v>
      </c>
      <c r="D4" s="1">
        <v>1</v>
      </c>
      <c r="E4" s="1"/>
      <c r="F4" s="1">
        <v>1</v>
      </c>
      <c r="G4" s="1"/>
      <c r="H4" s="1">
        <v>1</v>
      </c>
      <c r="L4" s="1"/>
      <c r="AG4" t="s">
        <v>22</v>
      </c>
      <c r="AH4">
        <v>0</v>
      </c>
      <c r="AI4">
        <v>1</v>
      </c>
      <c r="AJ4">
        <v>1</v>
      </c>
    </row>
    <row r="5" spans="1:36" x14ac:dyDescent="0.25">
      <c r="A5" s="1" t="s">
        <v>21</v>
      </c>
      <c r="B5" s="1">
        <v>0</v>
      </c>
      <c r="C5" s="1">
        <v>1</v>
      </c>
      <c r="D5" s="1">
        <v>1</v>
      </c>
      <c r="E5" s="1"/>
      <c r="F5" s="1">
        <v>1</v>
      </c>
      <c r="G5" s="1"/>
      <c r="H5" t="str">
        <f ca="1">_xlfn.FORMULATEXT(H3)</f>
        <v>=MMULT(MMULT(MINVERSE(MMULT(TRANSPOSE(C3:D5),C3:D5)),TRANSPOSE(C3:D5)),B3:B5)</v>
      </c>
      <c r="L5" s="1"/>
      <c r="AG5" t="s">
        <v>20</v>
      </c>
      <c r="AH5">
        <v>1</v>
      </c>
      <c r="AI5">
        <v>2</v>
      </c>
      <c r="AJ5">
        <v>0</v>
      </c>
    </row>
    <row r="6" spans="1:36" x14ac:dyDescent="0.25">
      <c r="A6" s="1"/>
      <c r="B6" s="1"/>
      <c r="F6" t="str">
        <f ca="1">_xlfn.FORMULATEXT(F3)</f>
        <v>=MMULT(C3:D5,H3:H4)</v>
      </c>
    </row>
    <row r="7" spans="1:36" x14ac:dyDescent="0.25">
      <c r="F7" s="2" t="s">
        <v>19</v>
      </c>
      <c r="AH7" t="s">
        <v>18</v>
      </c>
      <c r="AI7" t="s">
        <v>17</v>
      </c>
      <c r="AJ7" t="s">
        <v>16</v>
      </c>
    </row>
    <row r="8" spans="1:36" ht="18" x14ac:dyDescent="0.35">
      <c r="B8" t="s">
        <v>15</v>
      </c>
      <c r="F8" t="s">
        <v>14</v>
      </c>
      <c r="K8" t="s">
        <v>13</v>
      </c>
      <c r="AG8" t="s">
        <v>12</v>
      </c>
      <c r="AH8">
        <v>0</v>
      </c>
      <c r="AI8">
        <v>1</v>
      </c>
      <c r="AJ8">
        <v>1</v>
      </c>
    </row>
    <row r="9" spans="1:36" x14ac:dyDescent="0.25">
      <c r="B9" cm="1">
        <f t="array" ref="B9:D11">MMULT(MMULT(C3:D5,MINVERSE(MMULT(TRANSPOSE(C3:D5),C3:D5))),TRANSPOSE(C3:D5))</f>
        <v>0.66666666666666663</v>
      </c>
      <c r="C9">
        <v>-0.33333333333333331</v>
      </c>
      <c r="D9">
        <v>0.33333333333333331</v>
      </c>
      <c r="F9" s="1" cm="1">
        <f t="array" ref="F9:F11">MMULT(B9:D11,B3:B5)</f>
        <v>0</v>
      </c>
      <c r="K9" cm="1">
        <f t="array" ref="K9:K11">B3:B5-F9:F11</f>
        <v>1</v>
      </c>
    </row>
    <row r="10" spans="1:36" x14ac:dyDescent="0.25">
      <c r="B10">
        <v>-0.33333333333333331</v>
      </c>
      <c r="C10">
        <v>0.66666666666666663</v>
      </c>
      <c r="D10">
        <v>0.33333333333333331</v>
      </c>
      <c r="F10" s="1">
        <v>1</v>
      </c>
      <c r="K10">
        <v>1</v>
      </c>
    </row>
    <row r="11" spans="1:36" x14ac:dyDescent="0.25">
      <c r="B11">
        <v>0.33333333333333331</v>
      </c>
      <c r="C11">
        <v>0.33333333333333331</v>
      </c>
      <c r="D11">
        <v>0.66666666666666663</v>
      </c>
      <c r="F11" s="1">
        <v>1</v>
      </c>
      <c r="K11">
        <v>-1</v>
      </c>
      <c r="AG11">
        <v>-1</v>
      </c>
      <c r="AH11">
        <v>-1</v>
      </c>
      <c r="AI11">
        <f t="shared" ref="AD11:AI21" si="0">AG11+AH11</f>
        <v>-2</v>
      </c>
    </row>
    <row r="12" spans="1:36" x14ac:dyDescent="0.25">
      <c r="F12" t="str">
        <f ca="1">_xlfn.FORMULATEXT(F9)</f>
        <v>=MMULT(B9:D11,B3:B5)</v>
      </c>
      <c r="K12" t="str">
        <f ca="1">_xlfn.FORMULATEXT(K9)</f>
        <v>=B3:B5-F9:F11</v>
      </c>
      <c r="AG12">
        <f t="shared" ref="AG12:AG20" si="1">AG11+0.2</f>
        <v>-0.8</v>
      </c>
      <c r="AH12">
        <f t="shared" ref="AH12:AH20" si="2">AH11+0.2</f>
        <v>-0.8</v>
      </c>
      <c r="AI12">
        <f t="shared" si="0"/>
        <v>-1.6</v>
      </c>
    </row>
    <row r="13" spans="1:36" x14ac:dyDescent="0.25">
      <c r="B13" t="str">
        <f ca="1">_xlfn.FORMULATEXT(B9)</f>
        <v>=MMULT(MMULT(C3:D5,MINVERSE(MMULT(TRANSPOSE(C3:D5),C3:D5))),TRANSPOSE(C3:D5))</v>
      </c>
      <c r="AG13">
        <f t="shared" si="1"/>
        <v>-0.60000000000000009</v>
      </c>
      <c r="AH13">
        <f t="shared" si="2"/>
        <v>-0.60000000000000009</v>
      </c>
      <c r="AI13">
        <f t="shared" si="0"/>
        <v>-1.2000000000000002</v>
      </c>
    </row>
    <row r="14" spans="1:36" x14ac:dyDescent="0.25">
      <c r="AG14">
        <f t="shared" si="1"/>
        <v>-0.40000000000000008</v>
      </c>
      <c r="AH14">
        <f t="shared" si="2"/>
        <v>-0.40000000000000008</v>
      </c>
      <c r="AI14">
        <f t="shared" si="0"/>
        <v>-0.80000000000000016</v>
      </c>
    </row>
    <row r="15" spans="1:36" ht="18" x14ac:dyDescent="0.35">
      <c r="F15" s="3" t="s">
        <v>11</v>
      </c>
      <c r="AG15">
        <f t="shared" si="1"/>
        <v>-0.20000000000000007</v>
      </c>
      <c r="AH15">
        <f t="shared" si="2"/>
        <v>-0.20000000000000007</v>
      </c>
      <c r="AI15">
        <f t="shared" si="0"/>
        <v>-0.40000000000000013</v>
      </c>
    </row>
    <row r="16" spans="1:36" ht="18" x14ac:dyDescent="0.35">
      <c r="F16" s="3" t="s">
        <v>10</v>
      </c>
      <c r="AG16">
        <f t="shared" si="1"/>
        <v>0</v>
      </c>
      <c r="AH16">
        <f t="shared" si="2"/>
        <v>0</v>
      </c>
      <c r="AI16">
        <f t="shared" si="0"/>
        <v>0</v>
      </c>
    </row>
    <row r="17" spans="1:35" x14ac:dyDescent="0.25">
      <c r="F17" t="s">
        <v>9</v>
      </c>
      <c r="AG17">
        <f t="shared" si="1"/>
        <v>0.2</v>
      </c>
      <c r="AH17">
        <f t="shared" si="2"/>
        <v>0.2</v>
      </c>
      <c r="AI17">
        <f t="shared" si="0"/>
        <v>0.4</v>
      </c>
    </row>
    <row r="18" spans="1:35" ht="18" x14ac:dyDescent="0.35">
      <c r="F18" t="s">
        <v>8</v>
      </c>
      <c r="AG18">
        <f t="shared" si="1"/>
        <v>0.4</v>
      </c>
      <c r="AH18">
        <f t="shared" si="2"/>
        <v>0.4</v>
      </c>
      <c r="AI18">
        <f t="shared" si="0"/>
        <v>0.8</v>
      </c>
    </row>
    <row r="19" spans="1:35" x14ac:dyDescent="0.25">
      <c r="AG19">
        <f t="shared" si="1"/>
        <v>0.60000000000000009</v>
      </c>
      <c r="AH19">
        <f t="shared" si="2"/>
        <v>0.60000000000000009</v>
      </c>
      <c r="AI19">
        <f t="shared" si="0"/>
        <v>1.2000000000000002</v>
      </c>
    </row>
    <row r="20" spans="1:35" x14ac:dyDescent="0.25">
      <c r="AG20">
        <f t="shared" si="1"/>
        <v>0.8</v>
      </c>
      <c r="AH20">
        <f t="shared" si="2"/>
        <v>0.8</v>
      </c>
      <c r="AI20">
        <f t="shared" si="0"/>
        <v>1.6</v>
      </c>
    </row>
    <row r="21" spans="1:35" ht="16.5" x14ac:dyDescent="0.25">
      <c r="A21" t="s">
        <v>4</v>
      </c>
      <c r="E21" t="s">
        <v>3</v>
      </c>
      <c r="I21" s="2" t="s">
        <v>7</v>
      </c>
      <c r="AB21">
        <f>AG20+0.2</f>
        <v>1</v>
      </c>
      <c r="AC21">
        <f>AH20+0.2</f>
        <v>1</v>
      </c>
      <c r="AD21">
        <f t="shared" si="0"/>
        <v>2</v>
      </c>
    </row>
    <row r="22" spans="1:35" x14ac:dyDescent="0.25">
      <c r="A22" cm="1">
        <f t="array" ref="A22:B23">MMULT(TRANSPOSE(C3:D5),C3:D5)</f>
        <v>2</v>
      </c>
      <c r="B22">
        <v>1</v>
      </c>
      <c r="E22" cm="1">
        <f t="array" ref="E22:E23">MMULT(TRANSPOSE(C3:D5),B3:B5)</f>
        <v>1</v>
      </c>
      <c r="I22" t="s">
        <v>2</v>
      </c>
      <c r="AC22">
        <f>AB21+0.2</f>
        <v>1.2</v>
      </c>
      <c r="AD22">
        <f>AC21+0.2</f>
        <v>1.2</v>
      </c>
      <c r="AE22">
        <f>AC22+AD22</f>
        <v>2.4</v>
      </c>
    </row>
    <row r="23" spans="1:35" x14ac:dyDescent="0.25">
      <c r="A23">
        <v>1</v>
      </c>
      <c r="B23">
        <v>2</v>
      </c>
      <c r="E23">
        <v>2</v>
      </c>
      <c r="I23" cm="1">
        <f t="array" ref="I23:I25">MMULT(C3:D5,A27:A28)</f>
        <v>0</v>
      </c>
      <c r="AC23">
        <f t="shared" ref="AC23:AD26" si="3">AC22+0.2</f>
        <v>1.4</v>
      </c>
      <c r="AD23">
        <f t="shared" si="3"/>
        <v>1.4</v>
      </c>
      <c r="AE23">
        <f>AC23+AD23</f>
        <v>2.8</v>
      </c>
    </row>
    <row r="24" spans="1:35" x14ac:dyDescent="0.25">
      <c r="A24" t="str">
        <f ca="1">_xlfn.FORMULATEXT(A22)</f>
        <v>=MMULT(TRANSPOSE(C3:D5),C3:D5)</v>
      </c>
      <c r="E24" t="str">
        <f ca="1">_xlfn.FORMULATEXT(E22)</f>
        <v>=MMULT(TRANSPOSE(C3:D5),B3:B5)</v>
      </c>
      <c r="I24">
        <v>1</v>
      </c>
      <c r="AC24">
        <f t="shared" si="3"/>
        <v>1.5999999999999999</v>
      </c>
      <c r="AD24">
        <f t="shared" si="3"/>
        <v>1.5999999999999999</v>
      </c>
      <c r="AE24">
        <f>AC24+AD24</f>
        <v>3.1999999999999997</v>
      </c>
    </row>
    <row r="25" spans="1:35" ht="16.5" x14ac:dyDescent="0.25">
      <c r="B25" t="s">
        <v>107</v>
      </c>
      <c r="C25" s="20" t="s">
        <v>108</v>
      </c>
      <c r="I25">
        <v>1</v>
      </c>
      <c r="AC25">
        <f t="shared" si="3"/>
        <v>1.7999999999999998</v>
      </c>
      <c r="AD25">
        <f t="shared" si="3"/>
        <v>1.7999999999999998</v>
      </c>
      <c r="AE25">
        <f>AC25+AD25</f>
        <v>3.5999999999999996</v>
      </c>
    </row>
    <row r="26" spans="1:35" ht="16.5" x14ac:dyDescent="0.25">
      <c r="A26" t="s">
        <v>0</v>
      </c>
      <c r="E26" t="s">
        <v>1</v>
      </c>
      <c r="I26" t="str">
        <f ca="1">_xlfn.FORMULATEXT(I23)</f>
        <v>=MMULT(C3:D5,A27:A28)</v>
      </c>
      <c r="AC26">
        <f t="shared" si="3"/>
        <v>1.9999999999999998</v>
      </c>
      <c r="AD26">
        <f t="shared" si="3"/>
        <v>1.9999999999999998</v>
      </c>
      <c r="AE26">
        <f>AC26+AD26</f>
        <v>3.9999999999999996</v>
      </c>
    </row>
    <row r="27" spans="1:35" x14ac:dyDescent="0.25">
      <c r="A27" cm="1">
        <f t="array" ref="A27:A28">MMULT(MINVERSE(A22:B23),E22:E23)</f>
        <v>0</v>
      </c>
      <c r="E27" cm="1">
        <f t="array" ref="E27:E28">MMULT(A22:B23,A27:A28)</f>
        <v>1</v>
      </c>
    </row>
    <row r="28" spans="1:35" x14ac:dyDescent="0.25">
      <c r="A28">
        <v>1</v>
      </c>
      <c r="E28">
        <v>2</v>
      </c>
    </row>
    <row r="29" spans="1:35" x14ac:dyDescent="0.25">
      <c r="A29" t="str">
        <f ca="1">_xlfn.FORMULATEXT(A27)</f>
        <v>=MMULT(MINVERSE(A22:B23),E22:E23)</v>
      </c>
      <c r="E29" t="str">
        <f ca="1">_xlfn.FORMULATEXT(E27)</f>
        <v>=MMULT(A22:B23,A27:A28)</v>
      </c>
    </row>
  </sheetData>
  <mergeCells count="1">
    <mergeCell ref="C2:D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20723-F925-4894-A1AB-C50CAD52D261}">
  <dimension ref="A1:K11"/>
  <sheetViews>
    <sheetView workbookViewId="0">
      <selection activeCell="U27" sqref="U27"/>
    </sheetView>
  </sheetViews>
  <sheetFormatPr defaultRowHeight="15" x14ac:dyDescent="0.25"/>
  <sheetData>
    <row r="1" spans="1:11" ht="16.5" x14ac:dyDescent="0.25">
      <c r="A1" s="1"/>
      <c r="B1" s="1" t="s">
        <v>5</v>
      </c>
      <c r="C1" s="1"/>
      <c r="E1" s="1"/>
      <c r="F1" s="1" t="s">
        <v>110</v>
      </c>
      <c r="G1" s="1"/>
      <c r="J1" t="s">
        <v>116</v>
      </c>
      <c r="K1" t="s">
        <v>113</v>
      </c>
    </row>
    <row r="2" spans="1:11" x14ac:dyDescent="0.25">
      <c r="A2" s="1">
        <v>1</v>
      </c>
      <c r="B2" s="1">
        <v>4</v>
      </c>
      <c r="C2" s="1">
        <v>5</v>
      </c>
      <c r="E2" s="15">
        <v>0.6938292167986595</v>
      </c>
      <c r="F2" s="15">
        <v>0.87326569776032326</v>
      </c>
      <c r="G2" s="15">
        <v>-0.18480941328924427</v>
      </c>
      <c r="I2" s="1" cm="1">
        <f t="array" ref="I2:K4">MMULT(E2:G4,MMULT(A8:C10,E8:G10))</f>
        <v>1.0000000000000002</v>
      </c>
      <c r="J2" s="1">
        <v>3.9999999999999991</v>
      </c>
      <c r="K2" s="1">
        <v>5</v>
      </c>
    </row>
    <row r="3" spans="1:11" x14ac:dyDescent="0.25">
      <c r="A3" s="1">
        <v>3</v>
      </c>
      <c r="B3" s="1">
        <v>2</v>
      </c>
      <c r="C3" s="1">
        <v>3</v>
      </c>
      <c r="E3" s="15">
        <v>0.61183455311645751</v>
      </c>
      <c r="F3" s="15">
        <v>-0.38033342128383568</v>
      </c>
      <c r="G3" s="15">
        <v>-0.75318081300248951</v>
      </c>
      <c r="I3" s="1">
        <v>2.9999999999999987</v>
      </c>
      <c r="J3" s="1">
        <v>1.9999999999999996</v>
      </c>
      <c r="K3" s="1">
        <v>2.9999999999999987</v>
      </c>
    </row>
    <row r="4" spans="1:11" x14ac:dyDescent="0.25">
      <c r="A4" s="1">
        <v>2</v>
      </c>
      <c r="B4" s="1">
        <v>1</v>
      </c>
      <c r="C4" s="1">
        <v>2</v>
      </c>
      <c r="E4" s="15">
        <v>0.37981508333575076</v>
      </c>
      <c r="F4" s="15">
        <v>-0.30455460884660401</v>
      </c>
      <c r="G4" s="15">
        <v>0.631319367423964</v>
      </c>
      <c r="I4" s="1">
        <v>1.9999999999999991</v>
      </c>
      <c r="J4" s="1">
        <v>0.99999999999999956</v>
      </c>
      <c r="K4" s="1">
        <v>1.9999999999999993</v>
      </c>
    </row>
    <row r="5" spans="1:11" x14ac:dyDescent="0.25">
      <c r="A5" s="1"/>
      <c r="B5" s="1"/>
      <c r="C5" s="1"/>
      <c r="E5" s="15"/>
      <c r="F5" s="15"/>
      <c r="G5" s="15"/>
      <c r="I5" t="str">
        <f ca="1">_xlfn.FORMULATEXT(I2)</f>
        <v>=MMULT(E2:G4,MMULT(A8:C10,E8:G10))</v>
      </c>
    </row>
    <row r="7" spans="1:11" ht="16.5" x14ac:dyDescent="0.25">
      <c r="A7" s="1"/>
      <c r="B7" s="1" t="s">
        <v>111</v>
      </c>
      <c r="C7" s="1"/>
      <c r="E7" s="1"/>
      <c r="F7" s="1" t="s">
        <v>112</v>
      </c>
      <c r="G7" s="1"/>
      <c r="J7" t="s">
        <v>114</v>
      </c>
      <c r="K7" t="s">
        <v>115</v>
      </c>
    </row>
    <row r="8" spans="1:11" x14ac:dyDescent="0.25">
      <c r="A8" s="64">
        <v>7.2643854192232133</v>
      </c>
      <c r="B8" s="21">
        <v>0</v>
      </c>
      <c r="C8" s="21">
        <v>0</v>
      </c>
      <c r="E8" s="15" cm="1">
        <f t="array" ref="E8:G10">MINVERSE(E2:G4)</f>
        <v>0.51870314443047549</v>
      </c>
      <c r="F8" s="15">
        <v>0.54690715503086818</v>
      </c>
      <c r="G8" s="15">
        <v>0.80431747489144989</v>
      </c>
      <c r="I8" s="64" cm="1">
        <f t="array" ref="I8:K10">MMULT(E8:G10,MMULT(A2:C4,E2:G4))</f>
        <v>7.2643854192232133</v>
      </c>
      <c r="J8" s="1">
        <v>4.4408920985006262E-16</v>
      </c>
      <c r="K8" s="1">
        <v>4.163336342344337E-17</v>
      </c>
    </row>
    <row r="9" spans="1:11" x14ac:dyDescent="0.25">
      <c r="A9" s="21">
        <v>0</v>
      </c>
      <c r="B9" s="64">
        <v>-2.4858883581201292</v>
      </c>
      <c r="C9" s="21">
        <v>0</v>
      </c>
      <c r="E9" s="15">
        <v>0.7427976928411667</v>
      </c>
      <c r="F9" s="15">
        <v>-0.56148645070689474</v>
      </c>
      <c r="G9" s="15">
        <v>-0.45242523889641567</v>
      </c>
      <c r="I9" s="1">
        <v>-4.4408920985006262E-16</v>
      </c>
      <c r="J9" s="64">
        <v>-2.4858883581201301</v>
      </c>
      <c r="K9" s="1">
        <v>2.4980018054066022E-16</v>
      </c>
    </row>
    <row r="10" spans="1:11" x14ac:dyDescent="0.25">
      <c r="A10" s="21">
        <v>0</v>
      </c>
      <c r="B10" s="21">
        <v>0</v>
      </c>
      <c r="C10" s="64">
        <v>0.22150293889691591</v>
      </c>
      <c r="E10" s="15">
        <v>4.627005644736934E-2</v>
      </c>
      <c r="F10" s="15">
        <v>-0.59989744109709686</v>
      </c>
      <c r="G10" s="15">
        <v>0.8818356101649697</v>
      </c>
      <c r="I10" s="1">
        <v>-4.4408920985006262E-16</v>
      </c>
      <c r="J10" s="1">
        <v>-2.2204460492503131E-16</v>
      </c>
      <c r="K10" s="64">
        <v>0.22150293889691605</v>
      </c>
    </row>
    <row r="11" spans="1:11" x14ac:dyDescent="0.25">
      <c r="I11" t="str">
        <f ca="1">_xlfn.FORMULATEXT(I8)</f>
        <v>=MMULT(E8:G10,MMULT(A2:C4,E2:G4))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F25AF-503A-4CA9-8417-311C065F135D}">
  <dimension ref="A1:Y26"/>
  <sheetViews>
    <sheetView workbookViewId="0">
      <selection activeCell="C1" sqref="C1"/>
    </sheetView>
  </sheetViews>
  <sheetFormatPr defaultRowHeight="15" x14ac:dyDescent="0.25"/>
  <sheetData>
    <row r="1" spans="1:25" x14ac:dyDescent="0.25">
      <c r="A1" s="65" t="s">
        <v>5</v>
      </c>
      <c r="B1" s="65"/>
      <c r="D1" s="1" t="s">
        <v>51</v>
      </c>
      <c r="F1" s="1" t="s">
        <v>50</v>
      </c>
      <c r="I1" s="1" t="s">
        <v>5</v>
      </c>
      <c r="L1" s="1"/>
      <c r="M1" s="1" t="s">
        <v>117</v>
      </c>
      <c r="N1" s="1"/>
      <c r="R1" s="65" t="s">
        <v>5</v>
      </c>
      <c r="S1" s="65"/>
    </row>
    <row r="2" spans="1:25" x14ac:dyDescent="0.25">
      <c r="A2" s="1">
        <v>1</v>
      </c>
      <c r="B2" s="1">
        <v>1</v>
      </c>
      <c r="D2" s="1">
        <v>1</v>
      </c>
      <c r="F2" s="1">
        <v>1</v>
      </c>
      <c r="H2" s="1">
        <v>2</v>
      </c>
      <c r="I2" s="1">
        <v>0</v>
      </c>
      <c r="J2" s="1">
        <v>1</v>
      </c>
      <c r="L2" s="1" cm="1">
        <f t="array" ref="L2:N4">MMULT(H2:J4,H14:J16)</f>
        <v>1.4855627054164149</v>
      </c>
      <c r="M2" s="1">
        <v>0.57405270359631921</v>
      </c>
      <c r="N2" s="1">
        <v>0.23928214794243452</v>
      </c>
      <c r="Q2" s="1">
        <v>2</v>
      </c>
      <c r="R2" s="1">
        <v>0</v>
      </c>
      <c r="S2" s="1">
        <v>1</v>
      </c>
      <c r="T2" s="1">
        <v>2</v>
      </c>
      <c r="U2" s="22" t="s">
        <v>118</v>
      </c>
      <c r="V2" s="23" cm="1">
        <f t="array" ref="V2:Y9">[2]!eigVECT(Q2:T5)</f>
        <v>5.6799513828632024</v>
      </c>
      <c r="W2" s="24">
        <v>-2.8391112146474811</v>
      </c>
      <c r="X2" s="24">
        <v>1.4958816151307937</v>
      </c>
      <c r="Y2" s="25">
        <v>0.66327821665348896</v>
      </c>
    </row>
    <row r="3" spans="1:25" x14ac:dyDescent="0.25">
      <c r="A3" s="1">
        <v>-2</v>
      </c>
      <c r="B3" s="1">
        <v>4</v>
      </c>
      <c r="D3" s="1">
        <v>1</v>
      </c>
      <c r="F3" s="1">
        <v>2</v>
      </c>
      <c r="H3" s="1">
        <v>2</v>
      </c>
      <c r="I3" s="1">
        <v>0</v>
      </c>
      <c r="J3" s="1">
        <v>2</v>
      </c>
      <c r="L3" s="1">
        <v>2.2283440581246223</v>
      </c>
      <c r="M3" s="1">
        <v>1.4704663175976651</v>
      </c>
      <c r="N3" s="1">
        <v>-0.37365171117444751</v>
      </c>
      <c r="Q3" s="1">
        <v>2</v>
      </c>
      <c r="R3" s="1">
        <v>0</v>
      </c>
      <c r="S3" s="1">
        <v>3</v>
      </c>
      <c r="T3" s="1">
        <v>6</v>
      </c>
      <c r="V3" s="1">
        <v>0</v>
      </c>
      <c r="W3" s="1">
        <v>0</v>
      </c>
      <c r="X3" s="1">
        <v>0</v>
      </c>
      <c r="Y3" s="1">
        <v>0</v>
      </c>
    </row>
    <row r="4" spans="1:25" x14ac:dyDescent="0.25">
      <c r="H4" s="1">
        <v>4</v>
      </c>
      <c r="I4" s="1">
        <v>4</v>
      </c>
      <c r="J4" s="1">
        <v>-1</v>
      </c>
      <c r="L4" s="1">
        <v>2.9711254108328293</v>
      </c>
      <c r="M4" s="1">
        <v>-3.192624428386623</v>
      </c>
      <c r="N4" s="1">
        <v>-0.34419473265285649</v>
      </c>
      <c r="Q4" s="1">
        <v>4</v>
      </c>
      <c r="R4" s="1">
        <v>1</v>
      </c>
      <c r="S4" s="1">
        <v>1</v>
      </c>
      <c r="T4" s="1">
        <v>0</v>
      </c>
      <c r="U4" s="34" t="s">
        <v>51</v>
      </c>
      <c r="V4" s="26">
        <v>-0.32542092440227371</v>
      </c>
      <c r="W4" s="27">
        <v>0.19248624365672956</v>
      </c>
      <c r="X4" s="27">
        <v>-0.1007583157465968</v>
      </c>
      <c r="Y4" s="28">
        <v>0.22901401559544032</v>
      </c>
    </row>
    <row r="5" spans="1:25" x14ac:dyDescent="0.25">
      <c r="B5" s="1" t="s">
        <v>119</v>
      </c>
      <c r="L5" t="str">
        <f ca="1">_xlfn.FORMULATEXT(L2)</f>
        <v>=MMULT(H2:J4,H14:J16)</v>
      </c>
      <c r="Q5" s="1">
        <v>2</v>
      </c>
      <c r="R5" s="1">
        <v>1</v>
      </c>
      <c r="S5" s="1">
        <v>0</v>
      </c>
      <c r="T5" s="1">
        <v>2</v>
      </c>
      <c r="V5" s="29">
        <v>-0.74709114657347275</v>
      </c>
      <c r="W5" s="1">
        <v>0.84865098672073258</v>
      </c>
      <c r="X5" s="1">
        <v>-3.2846364850837501E-2</v>
      </c>
      <c r="Y5" s="30">
        <v>-0.69406174854656355</v>
      </c>
    </row>
    <row r="6" spans="1:25" x14ac:dyDescent="0.25">
      <c r="B6" s="1" cm="1">
        <f t="array" ref="B6:B7">MMULT(A2:B3,D2:D3)</f>
        <v>2</v>
      </c>
      <c r="C6" s="66" t="s">
        <v>120</v>
      </c>
      <c r="D6" s="67">
        <v>2</v>
      </c>
      <c r="E6" s="1">
        <v>1</v>
      </c>
      <c r="I6" s="11" t="s">
        <v>118</v>
      </c>
      <c r="V6" s="29">
        <v>-0.43777695035137854</v>
      </c>
      <c r="W6" s="1">
        <v>-0.42160694776753815</v>
      </c>
      <c r="X6" s="1">
        <v>-0.87899937109436244</v>
      </c>
      <c r="Y6" s="30">
        <v>-0.65928111816499191</v>
      </c>
    </row>
    <row r="7" spans="1:25" ht="18" x14ac:dyDescent="0.35">
      <c r="B7" s="1">
        <v>2</v>
      </c>
      <c r="C7" s="66"/>
      <c r="D7" s="67"/>
      <c r="E7" s="1">
        <v>1</v>
      </c>
      <c r="H7" s="23" cm="1">
        <f t="array" ref="H7:J9">[2]!eigVAL(H2:J4)</f>
        <v>3.9999999999999964</v>
      </c>
      <c r="I7" s="24">
        <v>-3.5615528128088303</v>
      </c>
      <c r="J7" s="25">
        <v>0.56155281280882985</v>
      </c>
      <c r="L7" s="10" t="s">
        <v>121</v>
      </c>
      <c r="M7" s="10" t="s">
        <v>122</v>
      </c>
      <c r="N7" s="10" t="s">
        <v>123</v>
      </c>
      <c r="Q7">
        <f>MDETERM(Q2:T5)</f>
        <v>-16</v>
      </c>
      <c r="R7" t="s">
        <v>124</v>
      </c>
      <c r="V7" s="31">
        <v>-0.37987811520769438</v>
      </c>
      <c r="W7" s="32">
        <v>-0.25492769628855461</v>
      </c>
      <c r="X7" s="32">
        <v>0.46489674524533919</v>
      </c>
      <c r="Y7" s="33">
        <v>0.17657654741345466</v>
      </c>
    </row>
    <row r="8" spans="1:25" x14ac:dyDescent="0.25">
      <c r="B8" t="str">
        <f ca="1">_xlfn.FORMULATEXT(B6)</f>
        <v>=MMULT(A2:B3,D2:D3)</v>
      </c>
      <c r="H8" s="1">
        <v>0</v>
      </c>
      <c r="I8" s="1">
        <v>0</v>
      </c>
      <c r="J8" s="1">
        <v>0</v>
      </c>
      <c r="L8" s="1" cm="1">
        <f t="array" ref="L8:L10">H12*H14:H16</f>
        <v>1.4855627054164136</v>
      </c>
      <c r="M8" s="1" cm="1">
        <f t="array" ref="M8:M10">I12*I14:I16</f>
        <v>0.57405270359631932</v>
      </c>
      <c r="N8" s="1" cm="1">
        <f t="array" ref="N8:N10">J12*J14:J16</f>
        <v>0.23928214794243441</v>
      </c>
      <c r="Q8" t="str">
        <f ca="1">_xlfn.FORMULATEXT(Q7)</f>
        <v>=MDETERM(Q2:T5)</v>
      </c>
      <c r="T8" cm="1">
        <f t="array" ref="T8">[2]!TRACE(Q2:T5)</f>
        <v>5</v>
      </c>
      <c r="V8" s="1">
        <v>8.5205774518409512E-13</v>
      </c>
      <c r="W8" s="1">
        <v>-6.4106289970528412E-14</v>
      </c>
      <c r="X8" s="1">
        <v>9.4094994162714738E-15</v>
      </c>
      <c r="Y8" s="1">
        <v>-4.0633130072082453E-15</v>
      </c>
    </row>
    <row r="9" spans="1:25" x14ac:dyDescent="0.25">
      <c r="H9" s="1">
        <v>9.0594198809412723E-14</v>
      </c>
      <c r="I9" s="1">
        <v>0</v>
      </c>
      <c r="J9" s="1">
        <v>-4.5502318585179144E-15</v>
      </c>
      <c r="L9" s="1">
        <v>2.2283440581246201</v>
      </c>
      <c r="M9" s="1">
        <v>1.4704663175976649</v>
      </c>
      <c r="N9" s="1">
        <v>-0.37365171117444712</v>
      </c>
      <c r="T9" t="str">
        <f ca="1">_xlfn.FORMULATEXT(T8)</f>
        <v>=TRACE(Q2:T5)</v>
      </c>
      <c r="V9" s="1">
        <v>3.1086244689504383E-15</v>
      </c>
      <c r="W9" s="1">
        <v>4.4408920985006262E-16</v>
      </c>
      <c r="X9" s="1">
        <v>4.4408920985006262E-16</v>
      </c>
      <c r="Y9" s="1">
        <v>1.9428902930940239E-16</v>
      </c>
    </row>
    <row r="10" spans="1:25" ht="16.5" x14ac:dyDescent="0.3">
      <c r="B10" s="1" t="s">
        <v>125</v>
      </c>
      <c r="H10" t="str">
        <f ca="1">_xlfn.FORMULATEXT(H7)</f>
        <v>=eigVAL(H2:J4)</v>
      </c>
      <c r="L10" s="1">
        <v>2.9711254108328271</v>
      </c>
      <c r="M10" s="1">
        <v>-3.192624428386623</v>
      </c>
      <c r="N10" s="1">
        <v>-0.34419473265285616</v>
      </c>
      <c r="Q10">
        <f>PRODUCT(V2:Y2)</f>
        <v>-15.999999999999996</v>
      </c>
      <c r="R10" s="35" t="s">
        <v>126</v>
      </c>
      <c r="T10">
        <f>SUM(V2:Y2)</f>
        <v>5.0000000000000044</v>
      </c>
      <c r="V10" t="str">
        <f ca="1">_xlfn.FORMULATEXT(V2)</f>
        <v>=eigVECT(Q2:T5)</v>
      </c>
    </row>
    <row r="11" spans="1:25" x14ac:dyDescent="0.25">
      <c r="B11" s="1" cm="1">
        <f t="array" ref="B11:B12">MMULT(A2:B3,F2:F3)</f>
        <v>3</v>
      </c>
      <c r="C11" s="66" t="s">
        <v>120</v>
      </c>
      <c r="D11" s="67">
        <v>3</v>
      </c>
      <c r="E11" s="1">
        <v>1</v>
      </c>
      <c r="L11" t="str">
        <f ca="1">_xlfn.FORMULATEXT(L8)</f>
        <v>=H12*H14:H16</v>
      </c>
      <c r="Q11" t="str">
        <f ca="1">_xlfn.FORMULATEXT(Q10)</f>
        <v>=PRODUCT(V2:Y2)</v>
      </c>
      <c r="T11" t="str">
        <f ca="1">_xlfn.FORMULATEXT(T10)</f>
        <v>=SUM(V2:Y2)</v>
      </c>
    </row>
    <row r="12" spans="1:25" x14ac:dyDescent="0.25">
      <c r="B12" s="1">
        <v>6</v>
      </c>
      <c r="C12" s="66"/>
      <c r="D12" s="67"/>
      <c r="E12" s="1">
        <v>2</v>
      </c>
      <c r="G12" s="11" t="s">
        <v>118</v>
      </c>
      <c r="H12" s="23" cm="1">
        <f t="array" ref="H12:J18">[2]!eigVECT(H2:J4)</f>
        <v>3.9999999999999964</v>
      </c>
      <c r="I12" s="24">
        <v>-3.5615528128088303</v>
      </c>
      <c r="J12" s="25">
        <v>0.56155281280882985</v>
      </c>
    </row>
    <row r="13" spans="1:25" x14ac:dyDescent="0.25">
      <c r="B13" t="str">
        <f ca="1">_xlfn.FORMULATEXT(B11)</f>
        <v>=MMULT(A2:B3,F2:F3)</v>
      </c>
      <c r="H13" s="1">
        <v>0</v>
      </c>
      <c r="I13" s="1">
        <v>0</v>
      </c>
      <c r="J13" s="1">
        <v>0</v>
      </c>
    </row>
    <row r="14" spans="1:25" ht="18" x14ac:dyDescent="0.35">
      <c r="G14" s="1" t="s">
        <v>51</v>
      </c>
      <c r="H14" s="26">
        <v>0.37139067635410372</v>
      </c>
      <c r="I14" s="27">
        <v>-0.16118045520251342</v>
      </c>
      <c r="J14" s="28">
        <v>0.42610800352965827</v>
      </c>
      <c r="L14" s="1" t="s">
        <v>127</v>
      </c>
      <c r="M14" s="1" t="s">
        <v>128</v>
      </c>
      <c r="N14" s="1" t="s">
        <v>129</v>
      </c>
    </row>
    <row r="15" spans="1:25" x14ac:dyDescent="0.25">
      <c r="H15" s="29">
        <v>0.55708601453115547</v>
      </c>
      <c r="I15" s="1">
        <v>-0.41287224839380576</v>
      </c>
      <c r="J15" s="30">
        <v>-0.66539015147209291</v>
      </c>
      <c r="L15" s="1">
        <f>SUMSQ(H14:H16)</f>
        <v>0.99999999999999978</v>
      </c>
      <c r="M15" s="1">
        <f>SUMSQ(I14:I16)</f>
        <v>1</v>
      </c>
      <c r="N15" s="1">
        <f>SUMSQ(J14:J16)</f>
        <v>0.99999999999999978</v>
      </c>
    </row>
    <row r="16" spans="1:25" x14ac:dyDescent="0.25">
      <c r="H16" s="31">
        <v>0.74278135270820744</v>
      </c>
      <c r="I16" s="32">
        <v>0.896413614001346</v>
      </c>
      <c r="J16" s="33">
        <v>-0.61293385911688203</v>
      </c>
      <c r="L16" t="str">
        <f ca="1">_xlfn.FORMULATEXT(L15)</f>
        <v>=SUMSQ(H14:H16)</v>
      </c>
    </row>
    <row r="17" spans="8:16" x14ac:dyDescent="0.25">
      <c r="H17" s="1">
        <v>9.0594198809412723E-14</v>
      </c>
      <c r="I17" s="1">
        <v>0</v>
      </c>
      <c r="J17" s="1">
        <v>-4.5502318585179144E-15</v>
      </c>
      <c r="M17" t="str">
        <f ca="1">_xlfn.FORMULATEXT(M15)</f>
        <v>=SUMSQ(I14:I16)</v>
      </c>
    </row>
    <row r="18" spans="8:16" x14ac:dyDescent="0.25">
      <c r="H18">
        <v>2.2204460492503131E-15</v>
      </c>
      <c r="I18">
        <v>2.2204460492503131E-16</v>
      </c>
      <c r="J18">
        <v>4.4408920985006262E-16</v>
      </c>
      <c r="N18" t="str">
        <f ca="1">_xlfn.FORMULATEXT(N15)</f>
        <v>=SUMSQ(J14:J16)</v>
      </c>
    </row>
    <row r="19" spans="8:16" x14ac:dyDescent="0.25">
      <c r="H19" t="str">
        <f ca="1">_xlfn.FORMULATEXT(H12)</f>
        <v>=eigVECT(H2:J4)</v>
      </c>
    </row>
    <row r="26" spans="8:16" x14ac:dyDescent="0.25">
      <c r="P26" s="20"/>
    </row>
  </sheetData>
  <mergeCells count="6">
    <mergeCell ref="A1:B1"/>
    <mergeCell ref="R1:S1"/>
    <mergeCell ref="C6:C7"/>
    <mergeCell ref="D6:D7"/>
    <mergeCell ref="C11:C12"/>
    <mergeCell ref="D11:D12"/>
  </mergeCells>
  <pageMargins left="0.7" right="0.7" top="0.75" bottom="0.75" header="0.3" footer="0.3"/>
  <ignoredErrors>
    <ignoredError sqref="T10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Vector ops</vt:lpstr>
      <vt:lpstr>Matrix ops</vt:lpstr>
      <vt:lpstr>Determinants</vt:lpstr>
      <vt:lpstr>Rank</vt:lpstr>
      <vt:lpstr>Traces</vt:lpstr>
      <vt:lpstr>Vector projection</vt:lpstr>
      <vt:lpstr>Projection 2</vt:lpstr>
      <vt:lpstr>Diagonal</vt:lpstr>
      <vt:lpstr>Eigen</vt:lpstr>
      <vt:lpstr>EVD</vt:lpstr>
      <vt:lpstr>SVD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Pecar</dc:creator>
  <cp:lastModifiedBy>Branko Pecar</cp:lastModifiedBy>
  <dcterms:created xsi:type="dcterms:W3CDTF">2026-05-09T10:24:32Z</dcterms:created>
  <dcterms:modified xsi:type="dcterms:W3CDTF">2026-07-15T15:37:32Z</dcterms:modified>
</cp:coreProperties>
</file>